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klimaaktiv\bauen&amp;sanieren\Plausibilitätsprüfungen\Kriterienkatalog_NEU\2020\Quick-Check\"/>
    </mc:Choice>
  </mc:AlternateContent>
  <xr:revisionPtr revIDLastSave="0" documentId="13_ncr:1_{9391E271-F913-4CB3-9C53-A258B49B2944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Quick-Check" sheetId="1" r:id="rId1"/>
    <sheet name="Hilfszellen" sheetId="2" state="veryHidden" r:id="rId2"/>
  </sheets>
  <definedNames>
    <definedName name="_xlnm.Print_Area" localSheetId="0">'Quick-Check'!$A$1:$E$35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E32" i="1"/>
  <c r="C14" i="2"/>
  <c r="B12" i="1" l="1"/>
  <c r="C15" i="2" l="1" a="1"/>
  <c r="C15" i="2" s="1"/>
  <c r="C16" i="2" a="1"/>
  <c r="C16" i="2" s="1"/>
  <c r="C14" i="1" s="1"/>
  <c r="E19" i="1"/>
  <c r="D21" i="1"/>
  <c r="E18" i="1" l="1"/>
  <c r="E27" i="1"/>
  <c r="E26" i="1"/>
  <c r="E34" i="1"/>
  <c r="E33" i="1"/>
  <c r="E30" i="1"/>
  <c r="E29" i="1"/>
  <c r="E28" i="1"/>
  <c r="E25" i="1"/>
  <c r="E24" i="1"/>
  <c r="C20" i="1" l="1"/>
  <c r="C16" i="1"/>
  <c r="E16" i="1" s="1"/>
  <c r="C15" i="1"/>
  <c r="E15" i="1" s="1"/>
  <c r="C17" i="1" l="1"/>
  <c r="E17" i="1" s="1"/>
  <c r="C6" i="1" l="1"/>
  <c r="C21" i="1" l="1"/>
  <c r="E21" i="1" s="1"/>
  <c r="C7" i="1"/>
  <c r="C11" i="1"/>
  <c r="C10" i="1"/>
  <c r="C9" i="1"/>
  <c r="E14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<sst xmlns="http://schemas.openxmlformats.org/spreadsheetml/2006/main" count="103" uniqueCount="80">
  <si>
    <t>Spalte1</t>
  </si>
  <si>
    <t>Gebäude</t>
  </si>
  <si>
    <t>Wohngebäude</t>
  </si>
  <si>
    <t>Neubau</t>
  </si>
  <si>
    <t>Sanierung</t>
  </si>
  <si>
    <t>Neubau oder Sanierung</t>
  </si>
  <si>
    <t>Ja</t>
  </si>
  <si>
    <t>Bruttogeschoßfläche BGF:</t>
  </si>
  <si>
    <t>Nein</t>
  </si>
  <si>
    <t>Brutto-Volumen:</t>
  </si>
  <si>
    <t>Gebäudehüllfläche:</t>
  </si>
  <si>
    <t>lc-Wert</t>
  </si>
  <si>
    <t>Energie-Musskriterien</t>
  </si>
  <si>
    <t>Energieausweis (OIB)</t>
  </si>
  <si>
    <t>Grenzwert</t>
  </si>
  <si>
    <r>
      <t>HWB</t>
    </r>
    <r>
      <rPr>
        <vertAlign val="subscript"/>
        <sz val="11"/>
        <color theme="1"/>
        <rFont val="Calibri"/>
        <family val="2"/>
        <scheme val="minor"/>
      </rPr>
      <t>Ref,RK</t>
    </r>
  </si>
  <si>
    <r>
      <t>PEB</t>
    </r>
    <r>
      <rPr>
        <vertAlign val="subscript"/>
        <sz val="11"/>
        <color theme="1"/>
        <rFont val="Calibri"/>
        <family val="2"/>
        <scheme val="minor"/>
      </rPr>
      <t>SK</t>
    </r>
  </si>
  <si>
    <t>KOF in m² (Konstruktionsfläche) der für den OI3-Wert erfassten Bauteile</t>
  </si>
  <si>
    <t>klimaaktiv-Check Energieausweis: Erfüllung der Basiskriterien (Bronze)</t>
  </si>
  <si>
    <t>weiß noch nicht</t>
  </si>
  <si>
    <t>Bürogebäude</t>
  </si>
  <si>
    <t>Bildungsgebäude</t>
  </si>
  <si>
    <t>Pflegeeinrichtungen</t>
  </si>
  <si>
    <t>Krankenhäuser</t>
  </si>
  <si>
    <t>Veranstaltungsstätten</t>
  </si>
  <si>
    <t>Beherbergungsbetriebe</t>
  </si>
  <si>
    <t>Sportstätten</t>
  </si>
  <si>
    <t>Handelsgebäude</t>
  </si>
  <si>
    <t>Sonstige Gebäude</t>
  </si>
  <si>
    <t>Mehrfamilienhaus</t>
  </si>
  <si>
    <t>Einfamilienhaus</t>
  </si>
  <si>
    <t>Kategorie</t>
  </si>
  <si>
    <r>
      <t>PEB</t>
    </r>
    <r>
      <rPr>
        <vertAlign val="subscript"/>
        <sz val="11"/>
        <color theme="1"/>
        <rFont val="Calibri"/>
        <family val="2"/>
        <scheme val="minor"/>
      </rPr>
      <t>SK</t>
    </r>
    <r>
      <rPr>
        <sz val="11"/>
        <color theme="1"/>
        <rFont val="Calibri"/>
        <family val="2"/>
        <scheme val="minor"/>
      </rPr>
      <t>NEU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</si>
  <si>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NEU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</si>
  <si>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SAN</t>
    </r>
  </si>
  <si>
    <r>
      <t>PEB</t>
    </r>
    <r>
      <rPr>
        <vertAlign val="subscript"/>
        <sz val="11"/>
        <color theme="1"/>
        <rFont val="Calibri"/>
        <family val="2"/>
        <scheme val="minor"/>
      </rPr>
      <t>SK</t>
    </r>
    <r>
      <rPr>
        <sz val="11"/>
        <color theme="1"/>
        <rFont val="Calibri"/>
        <family val="2"/>
        <scheme val="minor"/>
      </rPr>
      <t>SAN</t>
    </r>
  </si>
  <si>
    <t>DL-Gebäude</t>
  </si>
  <si>
    <t>Gebäudeart</t>
  </si>
  <si>
    <t>Gelbe Felder eintragen!</t>
  </si>
  <si>
    <t>Rückmeldung</t>
  </si>
  <si>
    <t>OI3-lc</t>
  </si>
  <si>
    <t>Nachweis der Sommertauglichkeit im Energieausweis bzw. bei aktiver Kühlung eigene Kühllastberechnung vorhanden?</t>
  </si>
  <si>
    <t>Weitere Mindestanforderungen</t>
  </si>
  <si>
    <t>Nähere Informationen:</t>
  </si>
  <si>
    <t>Geplant - möglich</t>
  </si>
  <si>
    <t>Erfüllt</t>
  </si>
  <si>
    <t>Mindestens eine Einrichtung für die tägliche Grundversorgung innerhalb von 1.000 m  vorhanden (Anzeige/Entfernungsmessung z.B. mit Google Maps)</t>
  </si>
  <si>
    <t>Supermarkt, Wochenmarkt, Lebensmittelgeschäft, Gemischtwarenhandel Bäckerei, Gemüsehandel, Greisslerei, Ab-Hof-Verkauf, Gastronomie, Trafik, Kiosk, Tankstelle mit Lebensmittelhandel, Apotheke, Bankomat</t>
  </si>
  <si>
    <t>Mindestens eine weitere Einrichtung innerhalb von 1.000 m vorhanden</t>
  </si>
  <si>
    <t>Mindestenanzahl der Verbindungen in eine Richtung: 14</t>
  </si>
  <si>
    <t>Kontrollierte Lüftungsanlage vorgesehen - siehe Kriterium D.2.1.:</t>
  </si>
  <si>
    <t>https://www.baubook.at/kahkp/</t>
  </si>
  <si>
    <t>Kein Einsatz klimaschädlicher  Substanzen - siehe Kriterium C.1.1.1.:</t>
  </si>
  <si>
    <t>PVC-freie Fußboden- und Wandbeläge - siehe Kriterium C.1.1.2.:</t>
  </si>
  <si>
    <t>Schadstoffmessung (VOC und Formaldehyd) - siehe Kritierum D.2.3.:</t>
  </si>
  <si>
    <t>Energieverbrauchsmonitoring mittels Zähler/Sensor</t>
  </si>
  <si>
    <t>Energieträger Wärme, Strom (allgemein, Lüftung, PV, gesamt), Kaltwasser, Temperaturen/Feuchten</t>
  </si>
  <si>
    <t xml:space="preserve">Luftdichtheit des Gebäudes: </t>
  </si>
  <si>
    <r>
      <t>Neubau: n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 xml:space="preserve"> ≤,1,5 h</t>
    </r>
    <r>
      <rPr>
        <vertAlign val="superscript"/>
        <sz val="11"/>
        <color theme="1"/>
        <rFont val="Calibri"/>
        <family val="2"/>
        <scheme val="minor"/>
      </rPr>
      <t xml:space="preserve">-1
</t>
    </r>
    <r>
      <rPr>
        <sz val="11"/>
        <color theme="1"/>
        <rFont val="Calibri"/>
        <family val="2"/>
        <scheme val="minor"/>
      </rPr>
      <t>Sanierung: n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 xml:space="preserve"> ≤,2,0 h</t>
    </r>
    <r>
      <rPr>
        <vertAlign val="superscript"/>
        <sz val="11"/>
        <color theme="1"/>
        <rFont val="Calibri"/>
        <family val="2"/>
        <scheme val="minor"/>
      </rPr>
      <t>-1</t>
    </r>
  </si>
  <si>
    <t>https://www.klimaaktiv.at/bauen-sanieren/gebaeude-deklarieren/weg-zum-ka-gebaeude.html</t>
  </si>
  <si>
    <t>Tägliche Grundversorgung oder Soziale Infrastruktur (Kinderbetreuung, Bildungseinrichtung, Universität, Fachhochschule, medizinische Versorgung)</t>
  </si>
  <si>
    <t>Bus, Bahn, Anrufsammeltaxi</t>
  </si>
  <si>
    <t>Haltestelle in max. 1.000 m Entfernung im max. 60-Minuten-Takt zwischen 6 und 20 Uhr vorhanden (mind. 14 Verbindungen in eine Richtung) - entspricht der "ÖV-Güteklasse G"</t>
  </si>
  <si>
    <r>
      <rPr>
        <u/>
        <sz val="11"/>
        <color rgb="FFFF0000"/>
        <rFont val="Calibri"/>
        <family val="2"/>
        <scheme val="minor"/>
      </rPr>
      <t>Alternativ zu Haltestelle</t>
    </r>
    <r>
      <rPr>
        <sz val="11"/>
        <color rgb="FFFF0000"/>
        <rFont val="Calibri"/>
        <family val="2"/>
        <scheme val="minor"/>
      </rPr>
      <t>: Gesamtkonzept zur umweltfreundlichen Mobilität oder Einrichtung von Ladestationen für 10% der PKW-Stellplätze und verkabelte Verrohrung für die restlichen Stellplätze</t>
    </r>
  </si>
  <si>
    <r>
      <rPr>
        <b/>
        <sz val="11"/>
        <color theme="1"/>
        <rFont val="Calibri"/>
        <family val="2"/>
        <scheme val="minor"/>
      </rPr>
      <t>Sanierung</t>
    </r>
    <r>
      <rPr>
        <sz val="11"/>
        <color theme="1"/>
        <rFont val="Calibri"/>
        <family val="2"/>
        <scheme val="minor"/>
      </rPr>
      <t xml:space="preserve">: Eine Gas-Brennwertheizung darf bestehen bleiben, wenn sie nicht älter als 12 Jahre ist (Baujahr auf Typenschild) - </t>
    </r>
    <r>
      <rPr>
        <b/>
        <sz val="11"/>
        <color theme="1"/>
        <rFont val="Calibri"/>
        <family val="2"/>
        <scheme val="minor"/>
      </rPr>
      <t>dann "Ja" eintragen</t>
    </r>
    <r>
      <rPr>
        <sz val="11"/>
        <color theme="1"/>
        <rFont val="Calibri"/>
        <family val="2"/>
        <scheme val="minor"/>
      </rPr>
      <t>!</t>
    </r>
  </si>
  <si>
    <r>
      <t>CO</t>
    </r>
    <r>
      <rPr>
        <vertAlign val="subscript"/>
        <sz val="11"/>
        <color theme="1"/>
        <rFont val="Calibri"/>
        <family val="2"/>
        <scheme val="minor"/>
      </rPr>
      <t>2SK</t>
    </r>
  </si>
  <si>
    <t xml:space="preserve">HWB </t>
  </si>
  <si>
    <t>HWB korr Neub.</t>
  </si>
  <si>
    <t>HWB korr San</t>
  </si>
  <si>
    <r>
      <t xml:space="preserve">Ökokennzahl OI3-Index - </t>
    </r>
    <r>
      <rPr>
        <b/>
        <sz val="11"/>
        <color theme="1"/>
        <rFont val="Calibri"/>
        <family val="2"/>
        <scheme val="minor"/>
      </rPr>
      <t>OI3(S)</t>
    </r>
    <r>
      <rPr>
        <b/>
        <vertAlign val="subscript"/>
        <sz val="11"/>
        <color theme="1"/>
        <rFont val="Calibri"/>
        <family val="2"/>
        <scheme val="minor"/>
      </rPr>
      <t>BG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- vorhanden?</t>
    </r>
  </si>
  <si>
    <r>
      <t xml:space="preserve">Oben ausgewählter OI3-Wert - </t>
    </r>
    <r>
      <rPr>
        <b/>
        <sz val="11"/>
        <color theme="1"/>
        <rFont val="Calibri"/>
        <family val="2"/>
        <scheme val="minor"/>
      </rPr>
      <t>OI3(S)</t>
    </r>
    <r>
      <rPr>
        <b/>
        <vertAlign val="subscript"/>
        <sz val="11"/>
        <color theme="1"/>
        <rFont val="Calibri"/>
        <family val="2"/>
        <scheme val="minor"/>
      </rPr>
      <t>BG1</t>
    </r>
  </si>
  <si>
    <t>Keine Öl- oder Gasheizung (Ausnahme Sanierung: Brennwertgerät ist nicht älter als 12 Jahre)</t>
  </si>
  <si>
    <t>OI3-(S)TGH</t>
  </si>
  <si>
    <t>lc</t>
  </si>
  <si>
    <t>Altbau</t>
  </si>
  <si>
    <t>Korrekturfaktor Bruttoraumhöhe</t>
  </si>
  <si>
    <r>
      <t>Neubau ka-Grenzwert HWB</t>
    </r>
    <r>
      <rPr>
        <b/>
        <vertAlign val="subscript"/>
        <sz val="11"/>
        <color theme="6" tint="-0.499984740745262"/>
        <rFont val="Calibri"/>
        <family val="2"/>
        <scheme val="minor"/>
      </rPr>
      <t>Ref,RK</t>
    </r>
  </si>
  <si>
    <r>
      <t>Sanierung ka-Grenzwert HWB</t>
    </r>
    <r>
      <rPr>
        <b/>
        <vertAlign val="subscript"/>
        <sz val="11"/>
        <color theme="6" tint="-0.499984740745262"/>
        <rFont val="Calibri"/>
        <family val="2"/>
        <scheme val="minor"/>
      </rPr>
      <t>Ref,RK</t>
    </r>
  </si>
  <si>
    <r>
      <t>Außeninduzierter Kühlbedarf KB*</t>
    </r>
    <r>
      <rPr>
        <vertAlign val="subscript"/>
        <sz val="11"/>
        <color theme="1"/>
        <rFont val="Calibri"/>
        <family val="2"/>
        <scheme val="minor"/>
      </rPr>
      <t>RK</t>
    </r>
  </si>
  <si>
    <t>Energiewerte im Energieausweis nach OIB Richtlinie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</si>
</sst>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#,##0.00\ &quot;m²&quot;"/>
    <numFmt numFmtId="165" formatCode="#,##0.00\ &quot;m³&quot;"/>
    <numFmt numFmtId="166" formatCode="#,##0.00\ &quot;kWh/m²a&quot;"/>
    <numFmt numFmtId="167" formatCode="#,##0.00\ &quot;kg/m²a&quot;"/>
    <numFmt numFmtId="168" formatCode="#,##0.00\ &quot;kWh/m³a&quot;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bscript"/>
      <sz val="11"/>
      <color theme="6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2" fontId="0" fillId="2" borderId="1" xfId="0" applyNumberFormat="1" applyFill="1" applyBorder="1"/>
    <xf numFmtId="2" fontId="0" fillId="0" borderId="1" xfId="0" applyNumberFormat="1" applyBorder="1"/>
    <xf numFmtId="0" fontId="1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/>
    <xf numFmtId="0" fontId="0" fillId="0" borderId="0" xfId="0" applyBorder="1"/>
    <xf numFmtId="0" fontId="6" fillId="0" borderId="0" xfId="0" applyFont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Font="1" applyBorder="1"/>
    <xf numFmtId="0" fontId="0" fillId="0" borderId="2" xfId="0" applyBorder="1" applyAlignment="1">
      <alignment wrapText="1"/>
    </xf>
    <xf numFmtId="2" fontId="2" fillId="5" borderId="5" xfId="0" applyNumberFormat="1" applyFont="1" applyFill="1" applyBorder="1" applyAlignment="1" applyProtection="1"/>
    <xf numFmtId="166" fontId="1" fillId="4" borderId="7" xfId="0" applyNumberFormat="1" applyFont="1" applyFill="1" applyBorder="1" applyAlignment="1" applyProtection="1">
      <alignment horizontal="center"/>
      <protection locked="0"/>
    </xf>
    <xf numFmtId="166" fontId="1" fillId="4" borderId="8" xfId="0" applyNumberFormat="1" applyFont="1" applyFill="1" applyBorder="1" applyAlignment="1" applyProtection="1">
      <alignment horizontal="center"/>
      <protection locked="0"/>
    </xf>
    <xf numFmtId="167" fontId="1" fillId="4" borderId="8" xfId="0" applyNumberFormat="1" applyFont="1" applyFill="1" applyBorder="1" applyAlignment="1" applyProtection="1">
      <alignment horizontal="center"/>
      <protection locked="0"/>
    </xf>
    <xf numFmtId="168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164" fontId="0" fillId="4" borderId="7" xfId="0" applyNumberFormat="1" applyFill="1" applyBorder="1" applyAlignment="1" applyProtection="1">
      <alignment horizontal="center"/>
      <protection locked="0"/>
    </xf>
    <xf numFmtId="165" fontId="0" fillId="4" borderId="8" xfId="0" applyNumberFormat="1" applyFill="1" applyBorder="1" applyAlignment="1" applyProtection="1">
      <alignment horizontal="center"/>
      <protection locked="0"/>
    </xf>
    <xf numFmtId="164" fontId="0" fillId="4" borderId="9" xfId="0" applyNumberForma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0" fillId="0" borderId="2" xfId="0" applyFont="1" applyBorder="1" applyAlignment="1">
      <alignment wrapText="1"/>
    </xf>
    <xf numFmtId="164" fontId="0" fillId="0" borderId="8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4" borderId="1" xfId="0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center"/>
    </xf>
    <xf numFmtId="2" fontId="1" fillId="4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hidden="1"/>
    </xf>
    <xf numFmtId="2" fontId="4" fillId="0" borderId="3" xfId="0" applyNumberFormat="1" applyFont="1" applyBorder="1" applyAlignment="1" applyProtection="1">
      <alignment horizontal="center"/>
      <protection hidden="1"/>
    </xf>
    <xf numFmtId="4" fontId="7" fillId="0" borderId="0" xfId="0" applyNumberFormat="1" applyFont="1" applyBorder="1" applyAlignment="1" applyProtection="1">
      <alignment horizontal="right"/>
      <protection hidden="1"/>
    </xf>
    <xf numFmtId="4" fontId="12" fillId="0" borderId="0" xfId="0" applyNumberFormat="1" applyFont="1"/>
    <xf numFmtId="2" fontId="0" fillId="0" borderId="6" xfId="0" applyNumberFormat="1" applyFont="1" applyFill="1" applyBorder="1" applyAlignment="1" applyProtection="1">
      <alignment horizontal="center"/>
      <protection hidden="1"/>
    </xf>
    <xf numFmtId="2" fontId="4" fillId="0" borderId="1" xfId="0" applyNumberFormat="1" applyFont="1" applyBorder="1" applyAlignment="1" applyProtection="1">
      <alignment horizontal="right"/>
      <protection hidden="1"/>
    </xf>
    <xf numFmtId="0" fontId="0" fillId="0" borderId="1" xfId="0" applyBorder="1" applyAlignment="1">
      <alignment horizontal="center"/>
    </xf>
    <xf numFmtId="4" fontId="7" fillId="0" borderId="0" xfId="0" applyNumberFormat="1" applyFont="1" applyBorder="1" applyAlignment="1" applyProtection="1">
      <alignment horizontal="left"/>
      <protection hidden="1"/>
    </xf>
    <xf numFmtId="2" fontId="1" fillId="6" borderId="0" xfId="0" applyNumberFormat="1" applyFont="1" applyFill="1"/>
    <xf numFmtId="2" fontId="1" fillId="7" borderId="0" xfId="0" applyNumberFormat="1" applyFont="1" applyFill="1"/>
    <xf numFmtId="0" fontId="5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 applyProtection="1">
      <alignment horizontal="right"/>
      <protection hidden="1"/>
    </xf>
    <xf numFmtId="0" fontId="0" fillId="0" borderId="3" xfId="0" applyBorder="1" applyAlignment="1" applyProtection="1">
      <alignment horizontal="right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1" fillId="3" borderId="1" xfId="0" applyFont="1" applyFill="1" applyBorder="1" applyAlignment="1"/>
    <xf numFmtId="0" fontId="0" fillId="3" borderId="5" xfId="0" applyFill="1" applyBorder="1" applyAlignment="1"/>
    <xf numFmtId="0" fontId="0" fillId="3" borderId="10" xfId="0" applyFill="1" applyBorder="1" applyAlignment="1"/>
    <xf numFmtId="0" fontId="2" fillId="5" borderId="2" xfId="0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Border="1" applyAlignment="1" applyProtection="1">
      <protection hidden="1"/>
    </xf>
    <xf numFmtId="0" fontId="0" fillId="0" borderId="0" xfId="0" applyAlignment="1" applyProtection="1">
      <protection hidden="1"/>
    </xf>
    <xf numFmtId="2" fontId="2" fillId="5" borderId="2" xfId="0" applyNumberFormat="1" applyFont="1" applyFill="1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2" fontId="9" fillId="0" borderId="12" xfId="1" applyNumberFormat="1" applyFill="1" applyBorder="1" applyAlignment="1" applyProtection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Font="1" applyBorder="1" applyAlignment="1">
      <alignment wrapText="1"/>
    </xf>
    <xf numFmtId="0" fontId="0" fillId="0" borderId="4" xfId="0" applyBorder="1" applyAlignment="1"/>
    <xf numFmtId="0" fontId="9" fillId="0" borderId="18" xfId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</cellXfs>
  <cellStyles count="2">
    <cellStyle name="Link" xfId="1" builtinId="8"/>
    <cellStyle name="Standard" xfId="0" builtinId="0"/>
  </cellStyles>
  <dxfs count="26"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fgColor rgb="FF0070C0"/>
          <bgColor rgb="FF00B0F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 patternType="solid">
          <bgColor theme="0" tint="-4.9989318521683403E-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fgColor rgb="FF0070C0"/>
          <bgColor rgb="FF00B0F0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fgColor rgb="FF0070C0"/>
          <bgColor rgb="FF00B0F0"/>
        </patternFill>
      </fill>
    </dxf>
    <dxf>
      <alignment horizontal="general" vertical="bottom" textRotation="0" indent="0" justifyLastLine="0" shrinkToFit="0" readingOrder="0"/>
    </dxf>
    <dxf>
      <alignment horizontal="general" vertical="bottom" textRotation="0" indent="0" justifyLastLine="0" shrinkToFit="0" readingOrder="0"/>
    </dxf>
    <dxf>
      <alignment horizontal="general" vertical="bottom" textRotation="0" indent="0" justifyLastLine="0" shrinkToFit="0" readingOrder="0"/>
    </dxf>
    <dxf>
      <alignment horizontal="general" vertical="bottom" textRotation="0" indent="0" justifyLastLine="0" shrinkToFit="0" readingOrder="0"/>
    </dxf>
    <dxf>
      <alignment horizontal="general" vertical="bottom" textRotation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indent="0" justifyLastLine="0" shrinkToFit="0" readingOrder="0"/>
    </dxf>
  </dxfs>
  <tableStyles count="1" defaultTableStyle="TableStyleMedium2" defaultPivotStyle="PivotStyleLight16">
    <tableStyle name="Invisible" pivot="0" table="0" count="0" xr9:uid="{6C35D260-4EBD-4B0A-8EE6-A63043F80AE6}"/>
  </tableStyles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2047875</xdr:colOff>
      <xdr:row>3</xdr:row>
      <xdr:rowOff>147183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2047875" cy="74725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elle10" displayName="Tabelle10" ref="A1:F12" totalsRowShown="0" dataDxfId="25">
  <autoFilter ref="A1:F12" xr:uid="{00000000-0009-0000-0100-00000A000000}"/>
  <tableColumns count="6">
    <tableColumn id="1" xr3:uid="{00000000-0010-0000-0000-000001000000}" name="Kategorie" dataDxfId="24"/>
    <tableColumn id="2" xr3:uid="{00000000-0010-0000-0000-000002000000}" name="Gebäude" dataDxfId="23"/>
    <tableColumn id="3" xr3:uid="{00000000-0010-0000-0000-000003000000}" name="PEBSKNEU" dataDxfId="22"/>
    <tableColumn id="4" xr3:uid="{00000000-0010-0000-0000-000004000000}" name="PEBSKSAN" dataDxfId="21"/>
    <tableColumn id="5" xr3:uid="{00000000-0010-0000-0000-000005000000}" name="CO2NEU" dataDxfId="20"/>
    <tableColumn id="6" xr3:uid="{00000000-0010-0000-0000-000006000000}" name="CO2SAN" dataDxfId="19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Bauvorhaben13" displayName="Bauvorhaben13" ref="H1:H3" totalsRowShown="0">
  <autoFilter ref="H1:H3" xr:uid="{00000000-0009-0000-0100-00000C000000}"/>
  <tableColumns count="1">
    <tableColumn id="1" xr3:uid="{00000000-0010-0000-0100-000001000000}" name="Spalte1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2000000}" name="JaNein14" displayName="JaNein14" ref="H4:H7" totalsRowShown="0">
  <autoFilter ref="H4:H7" xr:uid="{00000000-0009-0000-0100-00000D000000}"/>
  <tableColumns count="1">
    <tableColumn id="1" xr3:uid="{00000000-0010-0000-0200-000001000000}" name="Spalte1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belle1" displayName="Tabelle1" ref="H9:H11" totalsRowShown="0">
  <autoFilter ref="H9:H11" xr:uid="{00000000-0009-0000-0100-000001000000}"/>
  <tableColumns count="1">
    <tableColumn id="1" xr3:uid="{00000000-0010-0000-0300-000001000000}" name="OI3-(S)TGH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limaaktiv.at/bauen-sanieren/gebaeude-deklarieren/weg-zum-ka-gebaeude.html" TargetMode="External"/><Relationship Id="rId1" Type="http://schemas.openxmlformats.org/officeDocument/2006/relationships/hyperlink" Target="https://www.baubook.at/kahkp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92D050"/>
  </sheetPr>
  <dimension ref="A1:F35"/>
  <sheetViews>
    <sheetView tabSelected="1" topLeftCell="A26" workbookViewId="0">
      <selection activeCell="B35" sqref="A1:E35"/>
    </sheetView>
  </sheetViews>
  <sheetFormatPr baseColWidth="10" defaultRowHeight="15" x14ac:dyDescent="0.25"/>
  <cols>
    <col min="1" max="1" width="48.42578125" customWidth="1"/>
    <col min="2" max="2" width="22" customWidth="1"/>
    <col min="3" max="3" width="13.140625" customWidth="1"/>
    <col min="4" max="4" width="11.28515625" customWidth="1"/>
    <col min="5" max="5" width="18.5703125" customWidth="1"/>
    <col min="6" max="6" width="2.85546875" customWidth="1"/>
  </cols>
  <sheetData>
    <row r="1" spans="1:6" ht="18" customHeight="1" x14ac:dyDescent="0.25"/>
    <row r="4" spans="1:6" x14ac:dyDescent="0.25">
      <c r="B4" s="8" t="s">
        <v>38</v>
      </c>
    </row>
    <row r="5" spans="1:6" ht="15.75" thickBot="1" x14ac:dyDescent="0.3">
      <c r="A5" s="52" t="s">
        <v>18</v>
      </c>
      <c r="B5" s="53"/>
    </row>
    <row r="6" spans="1:6" x14ac:dyDescent="0.25">
      <c r="A6" s="11" t="s">
        <v>37</v>
      </c>
      <c r="B6" s="24"/>
      <c r="C6" s="57" t="str">
        <f>IF(ISBLANK($B$6),"eintragen!", "Eintrag vorhanden")</f>
        <v>eintragen!</v>
      </c>
      <c r="D6" s="58"/>
    </row>
    <row r="7" spans="1:6" ht="15.75" thickBot="1" x14ac:dyDescent="0.3">
      <c r="A7" s="11" t="s">
        <v>5</v>
      </c>
      <c r="B7" s="20"/>
      <c r="C7" s="57" t="str">
        <f t="shared" ref="C7" si="0">IF(ISBLANK(B7),"eintragen!","Eintrag vorhanden")</f>
        <v>eintragen!</v>
      </c>
      <c r="D7" s="58"/>
    </row>
    <row r="8" spans="1:6" ht="15.75" thickBot="1" x14ac:dyDescent="0.3">
      <c r="A8" s="52" t="s">
        <v>79</v>
      </c>
      <c r="B8" s="54"/>
    </row>
    <row r="9" spans="1:6" x14ac:dyDescent="0.25">
      <c r="A9" s="12" t="s">
        <v>7</v>
      </c>
      <c r="B9" s="21"/>
      <c r="C9" s="57" t="str">
        <f>IF(ISBLANK(B9),"eintragen!","Eintrag vorhanden")</f>
        <v>eintragen!</v>
      </c>
      <c r="D9" s="58"/>
    </row>
    <row r="10" spans="1:6" x14ac:dyDescent="0.25">
      <c r="A10" s="12" t="s">
        <v>9</v>
      </c>
      <c r="B10" s="22"/>
      <c r="C10" s="57" t="str">
        <f>IF(ISBLANK(B10),"eintragen!","Eintrag vorhanden")</f>
        <v>eintragen!</v>
      </c>
      <c r="D10" s="58"/>
    </row>
    <row r="11" spans="1:6" ht="15.75" thickBot="1" x14ac:dyDescent="0.3">
      <c r="A11" s="12" t="s">
        <v>10</v>
      </c>
      <c r="B11" s="23"/>
      <c r="C11" s="57" t="str">
        <f>IF(ISBLANK(B11),"eintragen!","Eintrag vorhanden")</f>
        <v>eintragen!</v>
      </c>
      <c r="D11" s="58"/>
    </row>
    <row r="12" spans="1:6" x14ac:dyDescent="0.25">
      <c r="A12" s="4" t="s">
        <v>11</v>
      </c>
      <c r="B12" s="41" t="str">
        <f>IF($B$11&gt;0,$B$10/$B$11,"")</f>
        <v/>
      </c>
    </row>
    <row r="13" spans="1:6" ht="15.75" thickBot="1" x14ac:dyDescent="0.3">
      <c r="A13" s="5" t="s">
        <v>12</v>
      </c>
      <c r="B13" s="14" t="s">
        <v>13</v>
      </c>
      <c r="C13" s="55" t="s">
        <v>14</v>
      </c>
      <c r="D13" s="56"/>
      <c r="E13" s="6" t="s">
        <v>39</v>
      </c>
      <c r="F13" s="7"/>
    </row>
    <row r="14" spans="1:6" ht="18" x14ac:dyDescent="0.35">
      <c r="A14" s="12" t="s">
        <v>15</v>
      </c>
      <c r="B14" s="15"/>
      <c r="C14" s="48" t="str">
        <f>IF(OR(ISBLANK(B6),ISBLANK(B7),ISBLANK(B9),ISBLANK(B10),ISBLANK(B11))," ",IF(B7="Neubau",Hilfszellen!$C$15,IF(B7="Sanierung",Hilfszellen!$C$16,"")))</f>
        <v xml:space="preserve"> </v>
      </c>
      <c r="D14" s="49"/>
      <c r="E14" s="37" t="str">
        <f t="shared" ref="E14:E18" si="1">IF(OR(ISBLANK(B$6),ISBLANK(B$7),ISBLANK(B$9),ISBLANK(B$10),ISBLANK(B$11),ISBLANK(B14)),"eintragen",IF(B14&lt;=C14,"erfüllt","nicht erfüllt"))</f>
        <v>eintragen</v>
      </c>
      <c r="F14" s="7"/>
    </row>
    <row r="15" spans="1:6" ht="18" x14ac:dyDescent="0.35">
      <c r="A15" s="12" t="s">
        <v>16</v>
      </c>
      <c r="B15" s="16"/>
      <c r="C15" s="48" t="str">
        <f>IF(OR(ISBLANK($B$6),ISBLANK($B$7)),"",IF($B$7="Neubau",IF(ISTEXT($B$6),VLOOKUP($B$6,Hilfszellen!$B$2:$C$12,2,FALSE),90),IF($B$7="Sanierung",IF(ISTEXT($B$7),VLOOKUP($B$6,Hilfszellen!$B$2:$D$12,3,FALSE),140))))</f>
        <v/>
      </c>
      <c r="D15" s="49"/>
      <c r="E15" s="37" t="str">
        <f t="shared" si="1"/>
        <v>eintragen</v>
      </c>
      <c r="F15" s="7"/>
    </row>
    <row r="16" spans="1:6" ht="18" x14ac:dyDescent="0.35">
      <c r="A16" s="12" t="s">
        <v>65</v>
      </c>
      <c r="B16" s="17"/>
      <c r="C16" s="48" t="str">
        <f>IF(OR(ISBLANK($B$6),ISBLANK($B$7)),"",IF($B$7="Neubau",IF(ISTEXT($B$6),VLOOKUP($B$6,Hilfszellen!$B$2:$E$12,4,FALSE),9),IF($B$7="Sanierung",IF(ISTEXT($B$7),VLOOKUP($B$6,Hilfszellen!$B$2:$F$12,5,FALSE),14))))</f>
        <v/>
      </c>
      <c r="D16" s="49"/>
      <c r="E16" s="37" t="str">
        <f t="shared" si="1"/>
        <v>eintragen</v>
      </c>
      <c r="F16" s="7"/>
    </row>
    <row r="17" spans="1:6" ht="18" x14ac:dyDescent="0.35">
      <c r="A17" s="12" t="s">
        <v>78</v>
      </c>
      <c r="B17" s="18"/>
      <c r="C17" s="48" t="str">
        <f>IF(OR(ISBLANK($B$6),ISBLANK($B$7)),"",IF(OR($B$6="Einfamilienhaus",$B$6="Mehrfamilienhaus"),"keine Anforderung",IF($B$7="Neubau",0.8,IF($B$7="Sanierung",1," "))))</f>
        <v/>
      </c>
      <c r="D17" s="49"/>
      <c r="E17" s="37" t="str">
        <f t="shared" si="1"/>
        <v>eintragen</v>
      </c>
      <c r="F17" s="7"/>
    </row>
    <row r="18" spans="1:6" ht="45" x14ac:dyDescent="0.25">
      <c r="A18" s="26" t="s">
        <v>41</v>
      </c>
      <c r="B18" s="19"/>
      <c r="C18" s="50"/>
      <c r="D18" s="51"/>
      <c r="E18" s="37" t="str">
        <f t="shared" si="1"/>
        <v>eintragen</v>
      </c>
    </row>
    <row r="19" spans="1:6" ht="18" x14ac:dyDescent="0.35">
      <c r="A19" s="12" t="s">
        <v>69</v>
      </c>
      <c r="B19" s="25"/>
      <c r="C19" s="48"/>
      <c r="D19" s="49"/>
      <c r="E19" s="37" t="str">
        <f>IF(OR(ISBLANK(B$6),ISBLANK(B$7),ISBLANK(B$9),ISBLANK(B$10),ISBLANK(B$11),ISBLANK(B19)),"eintragen",IF(B19="Nein","nicht erfüllt",""))</f>
        <v>eintragen</v>
      </c>
    </row>
    <row r="20" spans="1:6" ht="30" x14ac:dyDescent="0.25">
      <c r="A20" s="13" t="s">
        <v>17</v>
      </c>
      <c r="B20" s="27"/>
      <c r="C20" s="47" t="str">
        <f>IF(OR(ISBLANK(B19),B19="Nein"),"",IF(B19="OI3-TGH", "KOF (m²) nicht erforderlich",IF(AND(B19="OI3-lc",ISBLANK(B20)),"KOF (m²) eintragen!","Umrechnung OI3 auf BGF:")))</f>
        <v/>
      </c>
      <c r="D20" s="47"/>
      <c r="F20" s="7"/>
    </row>
    <row r="21" spans="1:6" ht="18.75" thickBot="1" x14ac:dyDescent="0.4">
      <c r="A21" s="12" t="s">
        <v>70</v>
      </c>
      <c r="B21" s="36"/>
      <c r="C21" s="38" t="str">
        <f>IF(OR(ISBLANK(B$6),ISBLANK(B$7),ISBLANK(B$9),ISBLANK(B$10),ISBLANK(B$11),B19="Nein"),"",IF(AND(B21&gt;0,B19="OI3-lc"),B21*((2+$B$12)/3)*($B$20/$B$9),IF(B21&gt;0,B21,"")))</f>
        <v/>
      </c>
      <c r="D21" s="42" t="str">
        <f>IF(OR(ISBLANK(B6),ISBLANK(B7),ISBLANK(B9),ISBLANK(B10),ISBLANK(B11)),"",180)</f>
        <v/>
      </c>
      <c r="E21" s="37" t="str">
        <f>IF(AND(B19="Nein",ISBLANK(B21)),"",IF(OR(ISBLANK(B$6),ISBLANK(B$7),ISBLANK(B$9),ISBLANK(B$10),ISBLANK(B$11),ISBLANK(B19),ISBLANK(B21)),"eintragen",IF(B19="Nein","",IF(C21&lt;=D21,"erfüllt","nicht erfüllt"))))</f>
        <v>eintragen</v>
      </c>
      <c r="F21" s="7"/>
    </row>
    <row r="22" spans="1:6" x14ac:dyDescent="0.25">
      <c r="D22" s="35" t="s">
        <v>38</v>
      </c>
    </row>
    <row r="23" spans="1:6" ht="30" x14ac:dyDescent="0.25">
      <c r="A23" s="28" t="s">
        <v>42</v>
      </c>
      <c r="B23" s="59" t="s">
        <v>43</v>
      </c>
      <c r="C23" s="60"/>
      <c r="D23" s="29" t="s">
        <v>44</v>
      </c>
      <c r="E23" s="29" t="s">
        <v>45</v>
      </c>
    </row>
    <row r="24" spans="1:6" ht="79.5" customHeight="1" x14ac:dyDescent="0.25">
      <c r="A24" s="30" t="s">
        <v>46</v>
      </c>
      <c r="B24" s="61" t="s">
        <v>47</v>
      </c>
      <c r="C24" s="62"/>
      <c r="D24" s="34"/>
      <c r="E24" s="37" t="str">
        <f>IF(ISBLANK(D24),"eintragen",IF(D24="Ja","erfüllt",IF(D24="weiß noch nicht","prüfen!","nicht erfüllt")))</f>
        <v>eintragen</v>
      </c>
    </row>
    <row r="25" spans="1:6" ht="51.75" customHeight="1" x14ac:dyDescent="0.25">
      <c r="A25" s="31" t="s">
        <v>48</v>
      </c>
      <c r="B25" s="61" t="s">
        <v>60</v>
      </c>
      <c r="C25" s="62"/>
      <c r="D25" s="34"/>
      <c r="E25" s="37" t="str">
        <f t="shared" ref="E25:E34" si="2">IF(ISBLANK(D25),"eintragen",IF(D25="Ja","erfüllt",IF(D25="weiß noch nicht","prüfen!","nicht erfüllt")))</f>
        <v>eintragen</v>
      </c>
    </row>
    <row r="26" spans="1:6" ht="60" x14ac:dyDescent="0.25">
      <c r="A26" s="31" t="s">
        <v>62</v>
      </c>
      <c r="B26" s="63" t="s">
        <v>61</v>
      </c>
      <c r="C26" s="64"/>
      <c r="D26" s="34"/>
      <c r="E26" s="37" t="str">
        <f>IF(ISBLANK(D26),"eintragen",IF(D26="Ja","erfüllt",IF(D26="weiß noch nicht","prüfen!",IF(D27="Ja","Alternative gewählt","nicht erfüllt"))))</f>
        <v>eintragen</v>
      </c>
    </row>
    <row r="27" spans="1:6" ht="60" x14ac:dyDescent="0.25">
      <c r="A27" s="33" t="s">
        <v>63</v>
      </c>
      <c r="B27" s="65" t="s">
        <v>49</v>
      </c>
      <c r="C27" s="66"/>
      <c r="D27" s="34"/>
      <c r="E27" s="37" t="str">
        <f>IF(ISBLANK(D27),"eintragen",IF(D27="Ja","erfüllt",IF(D27="weiß noch nicht","prüfen!",IF(D26="Ja","Alternative gewählt","nicht erfüllt"))))</f>
        <v>eintragen</v>
      </c>
    </row>
    <row r="28" spans="1:6" ht="30" x14ac:dyDescent="0.25">
      <c r="A28" s="31" t="s">
        <v>50</v>
      </c>
      <c r="B28" s="67" t="s">
        <v>51</v>
      </c>
      <c r="C28" s="68"/>
      <c r="D28" s="34"/>
      <c r="E28" s="37" t="str">
        <f t="shared" si="2"/>
        <v>eintragen</v>
      </c>
    </row>
    <row r="29" spans="1:6" ht="30" x14ac:dyDescent="0.25">
      <c r="A29" s="31" t="s">
        <v>52</v>
      </c>
      <c r="B29" s="69"/>
      <c r="C29" s="70"/>
      <c r="D29" s="34"/>
      <c r="E29" s="37" t="str">
        <f t="shared" si="2"/>
        <v>eintragen</v>
      </c>
    </row>
    <row r="30" spans="1:6" ht="30" x14ac:dyDescent="0.25">
      <c r="A30" s="31" t="s">
        <v>53</v>
      </c>
      <c r="B30" s="69"/>
      <c r="C30" s="70"/>
      <c r="D30" s="34"/>
      <c r="E30" s="37" t="str">
        <f t="shared" si="2"/>
        <v>eintragen</v>
      </c>
    </row>
    <row r="31" spans="1:6" ht="30" x14ac:dyDescent="0.25">
      <c r="A31" s="31" t="s">
        <v>54</v>
      </c>
      <c r="B31" s="71"/>
      <c r="C31" s="72"/>
      <c r="D31" s="34"/>
      <c r="E31" s="37" t="str">
        <f>IF(ISBLANK(D31),"eintragen",IF(D31="Ja","erfüllt",IF(D31="weiß noch nicht","prüfen!",IF(AND(D31="Nein",B9&gt;=2000),"nicht erfüllt","keine Anforderung"))))</f>
        <v>eintragen</v>
      </c>
    </row>
    <row r="32" spans="1:6" ht="49.5" customHeight="1" x14ac:dyDescent="0.25">
      <c r="A32" s="30" t="s">
        <v>55</v>
      </c>
      <c r="B32" s="73" t="s">
        <v>56</v>
      </c>
      <c r="C32" s="74"/>
      <c r="D32" s="34"/>
      <c r="E32" s="37" t="str">
        <f>IF(ISBLANK(D32),"eintragen",IF(D32="Ja","erfüllt",IF(D32="weiß noch nicht","prüfen!",IF(AND(D32="Nein",B9&gt;=1000),"nicht erfüllt","keine Anforderung"))))</f>
        <v>eintragen</v>
      </c>
    </row>
    <row r="33" spans="1:5" ht="37.5" customHeight="1" x14ac:dyDescent="0.25">
      <c r="A33" s="30" t="s">
        <v>57</v>
      </c>
      <c r="B33" s="73" t="s">
        <v>58</v>
      </c>
      <c r="C33" s="74"/>
      <c r="D33" s="34"/>
      <c r="E33" s="37" t="str">
        <f t="shared" si="2"/>
        <v>eintragen</v>
      </c>
    </row>
    <row r="34" spans="1:5" ht="60" customHeight="1" x14ac:dyDescent="0.25">
      <c r="A34" s="30" t="s">
        <v>71</v>
      </c>
      <c r="B34" s="75" t="s">
        <v>64</v>
      </c>
      <c r="C34" s="76"/>
      <c r="D34" s="34"/>
      <c r="E34" s="37" t="str">
        <f t="shared" si="2"/>
        <v>eintragen</v>
      </c>
    </row>
    <row r="35" spans="1:5" ht="27.75" customHeight="1" x14ac:dyDescent="0.25">
      <c r="A35" s="32" t="s">
        <v>43</v>
      </c>
      <c r="B35" s="77" t="s">
        <v>59</v>
      </c>
      <c r="C35" s="78"/>
      <c r="D35" s="78"/>
      <c r="E35" s="78"/>
    </row>
  </sheetData>
  <sheetProtection algorithmName="SHA-512" hashValue="8T7NlzDr9a2bHN4OfHJ9mmq3yHNAA/UQEl3OjfiIrU07Syzl/m1iwWyOKSQBl9OCcf5/Gcs9d4NsgmHGomWB0A==" saltValue="NCPgFrL9BWK3ZN4Wg2hiiQ==" spinCount="100000" sheet="1" objects="1" scenarios="1"/>
  <mergeCells count="25">
    <mergeCell ref="B28:C31"/>
    <mergeCell ref="B32:C32"/>
    <mergeCell ref="B33:C33"/>
    <mergeCell ref="B34:C34"/>
    <mergeCell ref="B35:E35"/>
    <mergeCell ref="B23:C23"/>
    <mergeCell ref="B24:C24"/>
    <mergeCell ref="B25:C25"/>
    <mergeCell ref="B26:C26"/>
    <mergeCell ref="B27:C27"/>
    <mergeCell ref="A5:B5"/>
    <mergeCell ref="A8:B8"/>
    <mergeCell ref="C13:D13"/>
    <mergeCell ref="C6:D6"/>
    <mergeCell ref="C7:D7"/>
    <mergeCell ref="C9:D9"/>
    <mergeCell ref="C10:D10"/>
    <mergeCell ref="C11:D11"/>
    <mergeCell ref="C20:D20"/>
    <mergeCell ref="C14:D14"/>
    <mergeCell ref="C15:D15"/>
    <mergeCell ref="C16:D16"/>
    <mergeCell ref="C17:D17"/>
    <mergeCell ref="C19:D19"/>
    <mergeCell ref="C18:D18"/>
  </mergeCells>
  <conditionalFormatting sqref="F13:F17 E19:F21 E14:E19">
    <cfRule type="cellIs" dxfId="18" priority="25" operator="equal">
      <formula>"eintragen"</formula>
    </cfRule>
    <cfRule type="cellIs" dxfId="17" priority="27" operator="equal">
      <formula>"erfüllt"</formula>
    </cfRule>
    <cfRule type="beginsWith" dxfId="16" priority="28" operator="beginsWith" text="nicht erfüllt">
      <formula>LEFT(E13,LEN("nicht erfüllt"))="nicht erfüllt"</formula>
    </cfRule>
  </conditionalFormatting>
  <conditionalFormatting sqref="C9:D11 C6:D7">
    <cfRule type="cellIs" dxfId="15" priority="23" operator="equal">
      <formula>"Eintrag vorhanden"</formula>
    </cfRule>
    <cfRule type="containsText" dxfId="14" priority="24" operator="containsText" text="eintragen">
      <formula>NOT(ISERROR(SEARCH("eintragen",C6)))</formula>
    </cfRule>
  </conditionalFormatting>
  <conditionalFormatting sqref="C20:D20">
    <cfRule type="cellIs" dxfId="13" priority="21" operator="equal">
      <formula>"Eintrag vorhanden"</formula>
    </cfRule>
    <cfRule type="containsText" dxfId="12" priority="22" operator="containsText" text="eintragen">
      <formula>NOT(ISERROR(SEARCH("eintragen",C20)))</formula>
    </cfRule>
  </conditionalFormatting>
  <conditionalFormatting sqref="C6:D6">
    <cfRule type="cellIs" dxfId="11" priority="18" operator="equal">
      <formula>"Achtung doppelter Eintrag!"</formula>
    </cfRule>
  </conditionalFormatting>
  <conditionalFormatting sqref="E14:E21">
    <cfRule type="cellIs" dxfId="10" priority="14" operator="equal">
      <formula>"keine Anforderung"</formula>
    </cfRule>
  </conditionalFormatting>
  <conditionalFormatting sqref="F18">
    <cfRule type="cellIs" dxfId="9" priority="11" operator="equal">
      <formula>"eintragen"</formula>
    </cfRule>
    <cfRule type="cellIs" dxfId="8" priority="12" operator="equal">
      <formula>"erfüllt"</formula>
    </cfRule>
    <cfRule type="beginsWith" dxfId="7" priority="13" operator="beginsWith" text="nicht erfüllt">
      <formula>LEFT(F18,LEN("nicht erfüllt"))="nicht erfüllt"</formula>
    </cfRule>
  </conditionalFormatting>
  <conditionalFormatting sqref="B20">
    <cfRule type="expression" dxfId="6" priority="4">
      <formula>B19="Nein"</formula>
    </cfRule>
    <cfRule type="expression" dxfId="5" priority="5">
      <formula>B19="OI3-TGH"</formula>
    </cfRule>
    <cfRule type="expression" dxfId="4" priority="6">
      <formula>B19="OI3-lc"</formula>
    </cfRule>
    <cfRule type="expression" dxfId="3" priority="7">
      <formula>B19=""</formula>
    </cfRule>
  </conditionalFormatting>
  <conditionalFormatting sqref="E23:E34">
    <cfRule type="cellIs" dxfId="2" priority="1" operator="equal">
      <formula>"eintragen"</formula>
    </cfRule>
    <cfRule type="cellIs" dxfId="1" priority="2" operator="equal">
      <formula>"erfüllt"</formula>
    </cfRule>
    <cfRule type="beginsWith" dxfId="0" priority="3" operator="beginsWith" text="nicht erfüllt">
      <formula>LEFT(E23,LEN("nicht erfüllt"))="nicht erfüllt"</formula>
    </cfRule>
  </conditionalFormatting>
  <hyperlinks>
    <hyperlink ref="B28" r:id="rId1" xr:uid="{00000000-0004-0000-0000-000000000000}"/>
    <hyperlink ref="B35" r:id="rId2" xr:uid="{00000000-0004-0000-0000-000001000000}"/>
  </hyperlinks>
  <pageMargins left="0.82677165354330717" right="0.23622047244094491" top="0.55118110236220474" bottom="0.35433070866141736" header="0.31496062992125984" footer="0.31496062992125984"/>
  <pageSetup paperSize="9" scale="75" orientation="portrait" r:id="rId3"/>
  <headerFooter>
    <oddHeader>&amp;Cklima&amp;"-,Fett"aktiv&amp;"-,Standard" - der Elchtest für den Energieausweis</oddHeader>
    <oddFooter>&amp;C&amp;D</oddFooter>
  </headerFooter>
  <drawing r:id="rId4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Hilfszellen!$B$2:$B$12</xm:f>
          </x14:formula1>
          <xm:sqref>B6</xm:sqref>
        </x14:dataValidation>
        <x14:dataValidation type="list" allowBlank="1" showInputMessage="1" showErrorMessage="1" xr:uid="{00000000-0002-0000-0000-000001000000}">
          <x14:formula1>
            <xm:f>Hilfszellen!$H$2:$H$3</xm:f>
          </x14:formula1>
          <xm:sqref>B7</xm:sqref>
        </x14:dataValidation>
        <x14:dataValidation type="list" allowBlank="1" showInputMessage="1" showErrorMessage="1" xr:uid="{00000000-0002-0000-0000-000002000000}">
          <x14:formula1>
            <xm:f>Hilfszellen!$H$5:$H$6</xm:f>
          </x14:formula1>
          <xm:sqref>B18</xm:sqref>
        </x14:dataValidation>
        <x14:dataValidation type="list" allowBlank="1" showInputMessage="1" showErrorMessage="1" xr:uid="{00000000-0002-0000-0000-000003000000}">
          <x14:formula1>
            <xm:f>Hilfszellen!$H$9:$H$11</xm:f>
          </x14:formula1>
          <xm:sqref>B19</xm:sqref>
        </x14:dataValidation>
        <x14:dataValidation type="list" allowBlank="1" showInputMessage="1" showErrorMessage="1" xr:uid="{00000000-0002-0000-0000-000004000000}">
          <x14:formula1>
            <xm:f>Hilfszellen!$H$5:$H$7</xm:f>
          </x14:formula1>
          <xm:sqref>D24:D34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L16"/>
  <sheetViews>
    <sheetView topLeftCell="B1" workbookViewId="0">
      <selection activeCell="D14" sqref="D14"/>
    </sheetView>
  </sheetViews>
  <sheetFormatPr baseColWidth="10" defaultRowHeight="15" x14ac:dyDescent="0.25"/>
  <cols>
    <col min="1" max="1" width="14.5703125" bestFit="1" customWidth="1"/>
    <col min="2" max="2" width="31.85546875" bestFit="1" customWidth="1"/>
    <col min="3" max="4" width="12.140625" customWidth="1"/>
    <col min="7" max="7" width="5.42578125" customWidth="1"/>
    <col min="8" max="8" width="15" bestFit="1" customWidth="1"/>
    <col min="9" max="9" width="5.42578125" customWidth="1"/>
  </cols>
  <sheetData>
    <row r="1" spans="1:12" ht="18" x14ac:dyDescent="0.35">
      <c r="A1" t="s">
        <v>31</v>
      </c>
      <c r="B1" t="s">
        <v>1</v>
      </c>
      <c r="C1" t="s">
        <v>32</v>
      </c>
      <c r="D1" t="s">
        <v>35</v>
      </c>
      <c r="E1" t="s">
        <v>33</v>
      </c>
      <c r="F1" t="s">
        <v>34</v>
      </c>
      <c r="H1" t="s">
        <v>0</v>
      </c>
      <c r="J1" s="79" t="s">
        <v>3</v>
      </c>
      <c r="K1" s="80" t="s">
        <v>1</v>
      </c>
      <c r="L1" s="80"/>
    </row>
    <row r="2" spans="1:12" ht="15" customHeight="1" x14ac:dyDescent="0.25">
      <c r="A2" s="9" t="s">
        <v>2</v>
      </c>
      <c r="B2" s="9" t="s">
        <v>30</v>
      </c>
      <c r="C2" s="9">
        <v>90</v>
      </c>
      <c r="D2" s="9">
        <v>140</v>
      </c>
      <c r="E2" s="9">
        <v>9</v>
      </c>
      <c r="F2" s="9">
        <v>14</v>
      </c>
      <c r="H2" t="s">
        <v>3</v>
      </c>
      <c r="J2" s="79"/>
      <c r="K2" s="10" t="s">
        <v>73</v>
      </c>
      <c r="L2" s="10" t="s">
        <v>14</v>
      </c>
    </row>
    <row r="3" spans="1:12" x14ac:dyDescent="0.25">
      <c r="A3" s="9" t="s">
        <v>2</v>
      </c>
      <c r="B3" s="9" t="s">
        <v>29</v>
      </c>
      <c r="C3" s="9">
        <v>90</v>
      </c>
      <c r="D3" s="9">
        <v>140</v>
      </c>
      <c r="E3" s="9">
        <v>9</v>
      </c>
      <c r="F3" s="9">
        <v>14</v>
      </c>
      <c r="H3" t="s">
        <v>4</v>
      </c>
      <c r="J3" s="1" t="s">
        <v>3</v>
      </c>
      <c r="K3" s="2">
        <v>5</v>
      </c>
      <c r="L3" s="3">
        <v>20</v>
      </c>
    </row>
    <row r="4" spans="1:12" ht="15" customHeight="1" x14ac:dyDescent="0.25">
      <c r="A4" s="9" t="s">
        <v>36</v>
      </c>
      <c r="B4" s="9" t="s">
        <v>20</v>
      </c>
      <c r="C4" s="9">
        <v>160</v>
      </c>
      <c r="D4" s="9">
        <v>180</v>
      </c>
      <c r="E4" s="9">
        <v>20</v>
      </c>
      <c r="F4" s="9">
        <v>22</v>
      </c>
      <c r="H4" t="s">
        <v>0</v>
      </c>
      <c r="J4" s="1" t="s">
        <v>14</v>
      </c>
      <c r="K4" s="2">
        <v>1.25</v>
      </c>
      <c r="L4" s="3">
        <v>34</v>
      </c>
    </row>
    <row r="5" spans="1:12" ht="13.5" customHeight="1" x14ac:dyDescent="0.25">
      <c r="A5" s="9" t="s">
        <v>36</v>
      </c>
      <c r="B5" s="9" t="s">
        <v>21</v>
      </c>
      <c r="C5" s="9">
        <v>100</v>
      </c>
      <c r="D5" s="9">
        <v>150</v>
      </c>
      <c r="E5" s="9">
        <v>17</v>
      </c>
      <c r="F5" s="9">
        <v>21</v>
      </c>
      <c r="H5" t="s">
        <v>6</v>
      </c>
    </row>
    <row r="6" spans="1:12" ht="16.5" customHeight="1" x14ac:dyDescent="0.25">
      <c r="A6" s="9" t="s">
        <v>36</v>
      </c>
      <c r="B6" s="9" t="s">
        <v>22</v>
      </c>
      <c r="C6" s="9">
        <v>200</v>
      </c>
      <c r="D6" s="9">
        <v>220</v>
      </c>
      <c r="E6" s="9">
        <v>25</v>
      </c>
      <c r="F6" s="9">
        <v>27</v>
      </c>
      <c r="H6" t="s">
        <v>8</v>
      </c>
      <c r="J6" s="79" t="s">
        <v>74</v>
      </c>
      <c r="K6" s="80" t="s">
        <v>1</v>
      </c>
      <c r="L6" s="80"/>
    </row>
    <row r="7" spans="1:12" ht="23.25" customHeight="1" x14ac:dyDescent="0.25">
      <c r="A7" s="9" t="s">
        <v>36</v>
      </c>
      <c r="B7" s="9" t="s">
        <v>23</v>
      </c>
      <c r="C7" s="9">
        <v>350</v>
      </c>
      <c r="D7" s="9">
        <v>380</v>
      </c>
      <c r="E7" s="9">
        <v>45</v>
      </c>
      <c r="F7" s="9">
        <v>55</v>
      </c>
      <c r="H7" t="s">
        <v>19</v>
      </c>
      <c r="J7" s="79"/>
      <c r="K7" s="43" t="s">
        <v>73</v>
      </c>
      <c r="L7" s="43" t="s">
        <v>14</v>
      </c>
    </row>
    <row r="8" spans="1:12" x14ac:dyDescent="0.25">
      <c r="A8" s="9" t="s">
        <v>36</v>
      </c>
      <c r="B8" s="9" t="s">
        <v>24</v>
      </c>
      <c r="C8" s="9">
        <v>160</v>
      </c>
      <c r="D8" s="9">
        <v>180</v>
      </c>
      <c r="E8" s="9">
        <v>22</v>
      </c>
      <c r="F8" s="9">
        <v>25</v>
      </c>
      <c r="J8" s="1" t="s">
        <v>3</v>
      </c>
      <c r="K8" s="2">
        <v>5</v>
      </c>
      <c r="L8" s="3">
        <v>28</v>
      </c>
    </row>
    <row r="9" spans="1:12" x14ac:dyDescent="0.25">
      <c r="A9" s="9" t="s">
        <v>36</v>
      </c>
      <c r="B9" s="9" t="s">
        <v>25</v>
      </c>
      <c r="C9" s="9">
        <v>180</v>
      </c>
      <c r="D9" s="9">
        <v>200</v>
      </c>
      <c r="E9" s="9">
        <v>25</v>
      </c>
      <c r="F9" s="9">
        <v>30</v>
      </c>
      <c r="H9" t="s">
        <v>72</v>
      </c>
      <c r="J9" s="1" t="s">
        <v>14</v>
      </c>
      <c r="K9" s="2">
        <v>1.25</v>
      </c>
      <c r="L9" s="3">
        <v>44</v>
      </c>
    </row>
    <row r="10" spans="1:12" x14ac:dyDescent="0.25">
      <c r="A10" s="9" t="s">
        <v>36</v>
      </c>
      <c r="B10" s="9" t="s">
        <v>26</v>
      </c>
      <c r="C10" s="9">
        <v>210</v>
      </c>
      <c r="D10" s="9">
        <v>260</v>
      </c>
      <c r="E10" s="9">
        <v>25</v>
      </c>
      <c r="F10" s="9">
        <v>30</v>
      </c>
      <c r="H10" t="s">
        <v>40</v>
      </c>
    </row>
    <row r="11" spans="1:12" x14ac:dyDescent="0.25">
      <c r="A11" s="9" t="s">
        <v>36</v>
      </c>
      <c r="B11" s="9" t="s">
        <v>27</v>
      </c>
      <c r="C11" s="9">
        <v>200</v>
      </c>
      <c r="D11" s="9">
        <v>220</v>
      </c>
      <c r="E11" s="9">
        <v>25</v>
      </c>
      <c r="F11" s="9">
        <v>30</v>
      </c>
      <c r="H11" t="s">
        <v>8</v>
      </c>
    </row>
    <row r="12" spans="1:12" x14ac:dyDescent="0.25">
      <c r="A12" s="9" t="s">
        <v>36</v>
      </c>
      <c r="B12" s="9" t="s">
        <v>28</v>
      </c>
      <c r="C12" s="9">
        <v>200</v>
      </c>
      <c r="D12" s="9">
        <v>220</v>
      </c>
      <c r="E12" s="9">
        <v>25</v>
      </c>
      <c r="F12" s="9">
        <v>30</v>
      </c>
    </row>
    <row r="14" spans="1:12" x14ac:dyDescent="0.25">
      <c r="A14" t="s">
        <v>66</v>
      </c>
      <c r="B14" s="44" t="s">
        <v>75</v>
      </c>
      <c r="C14" s="39" t="e">
        <f>IF('Quick-Check'!$B$10/'Quick-Check'!$B$9&lt;3,3,'Quick-Check'!$B$10/'Quick-Check'!$B$9)/3</f>
        <v>#DIV/0!</v>
      </c>
    </row>
    <row r="15" spans="1:12" ht="18" x14ac:dyDescent="0.35">
      <c r="A15" t="s">
        <v>67</v>
      </c>
      <c r="B15" s="40" t="s">
        <v>76</v>
      </c>
      <c r="C15" s="45" t="e" cm="1">
        <f t="array" ref="C15">IF('Quick-Check'!$B$12&gt;Hilfszellen!$K$3,$L$3*Hilfszellen!$C$14,IF('Quick-Check'!$B$12&lt;Hilfszellen!$K$4,$L$4*Hilfszellen!$C$14,TREND(L3:L4,K3:K4,'Quick-Check'!$B$12)*Hilfszellen!$C$14))</f>
        <v>#DIV/0!</v>
      </c>
    </row>
    <row r="16" spans="1:12" ht="18" x14ac:dyDescent="0.35">
      <c r="A16" t="s">
        <v>68</v>
      </c>
      <c r="B16" s="40" t="s">
        <v>77</v>
      </c>
      <c r="C16" s="46" t="e" cm="1">
        <f t="array" ref="C16">IF('Quick-Check'!$B$12&gt;Hilfszellen!$K$8,$L$8*Hilfszellen!$C$14,IF('Quick-Check'!$B$12&lt;Hilfszellen!$K$9,$L$9*Hilfszellen!$C$14,TREND(L8:L9,K8:K9,'Quick-Check'!$B$12)*Hilfszellen!$C$14))</f>
        <v>#DIV/0!</v>
      </c>
    </row>
  </sheetData>
  <sheetProtection algorithmName="SHA-512" hashValue="N8YH2UjHCaICFJIR9jw7ZPdZyX+eV7qwH/19cnBeYNKioppdrx1J7gqSofqGb+WOCHtwqXpoMjfUc3DBcIYEBw==" saltValue="DVM6sKuwmIG8VTP/Cbo3ag==" spinCount="100000" sheet="1" objects="1" scenarios="1"/>
  <mergeCells count="4">
    <mergeCell ref="J1:J2"/>
    <mergeCell ref="K1:L1"/>
    <mergeCell ref="J6:J7"/>
    <mergeCell ref="K6:L6"/>
  </mergeCells>
  <pageMargins left="0.7" right="0.7" top="0.78740157499999996" bottom="0.78740157499999996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Quick-Check</vt:lpstr>
      <vt:lpstr>'Quick-Check'!Druckbereich</vt:lpstr>
    </vt:vector>
  </TitlesOfParts>
  <Company>Verband Oesterreichischer Umweltberatungsstellen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Haftner</dc:creator>
  <cp:lastModifiedBy>Peter Haftner</cp:lastModifiedBy>
  <cp:lastPrinted>2021-04-20T06:41:35Z</cp:lastPrinted>
  <dcterms:created xsi:type="dcterms:W3CDTF">2021-02-09T11:11:33Z</dcterms:created>
  <dcterms:modified xsi:type="dcterms:W3CDTF">2021-04-20T06:42:01Z</dcterms:modified>
</cp:coreProperties>
</file>