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Energie\2_Expertise\04_Projekte\klimaaktiv\2026\03_Programmmanagement\1.1_Plausibilitätsprüfungen\ka-Wohnbaucheck\"/>
    </mc:Choice>
  </mc:AlternateContent>
  <xr:revisionPtr revIDLastSave="0" documentId="13_ncr:1_{C4D9829C-5D99-49D2-AF13-336D3A71A92F}" xr6:coauthVersionLast="47" xr6:coauthVersionMax="47" xr10:uidLastSave="{00000000-0000-0000-0000-000000000000}"/>
  <workbookProtection workbookAlgorithmName="SHA-512" workbookHashValue="K2Eu7/4xS7/3K4VcrDtlxaGHTwrJu58EhM92z2wVGOYGdtRyWLn+RTnYuW2hBAsAJtzWjf+668vW1uin916ixA==" workbookSaltValue="SCbcgPTEVt1iPVYYEVScvQ==" workbookSpinCount="100000" lockStructure="1"/>
  <bookViews>
    <workbookView xWindow="-120" yWindow="-120" windowWidth="29040" windowHeight="15840" xr2:uid="{00000000-000D-0000-FFFF-FFFF00000000}"/>
  </bookViews>
  <sheets>
    <sheet name="Quick-Check" sheetId="1" r:id="rId1"/>
    <sheet name="Hilfszellen" sheetId="2" state="veryHidden" r:id="rId2"/>
  </sheets>
  <definedNames>
    <definedName name="_xlnm.Print_Area" localSheetId="0">'Quick-Check'!$A$1:$E$35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3" i="1" l="1"/>
  <c r="F15" i="2" l="1" a="1"/>
  <c r="F15" i="2" s="1"/>
  <c r="E15" i="2" a="1"/>
  <c r="E15" i="2" s="1"/>
  <c r="C22" i="1"/>
  <c r="B31" i="1"/>
  <c r="B32" i="1"/>
  <c r="C20" i="1"/>
  <c r="C16" i="1"/>
  <c r="E21" i="1"/>
  <c r="C21" i="1"/>
  <c r="E22" i="1"/>
  <c r="E16" i="2" l="1"/>
  <c r="B15" i="2" s="1"/>
  <c r="F16" i="2"/>
  <c r="C15" i="2" s="1"/>
  <c r="B17" i="2" s="1"/>
  <c r="E32" i="1"/>
  <c r="E31" i="1"/>
  <c r="E20" i="1"/>
  <c r="E19" i="1"/>
  <c r="E18" i="1"/>
  <c r="E17" i="1"/>
  <c r="E27" i="1"/>
  <c r="E26" i="1"/>
  <c r="E34" i="1"/>
  <c r="E33" i="1"/>
  <c r="E30" i="1"/>
  <c r="E29" i="1"/>
  <c r="E28" i="1"/>
  <c r="E25" i="1"/>
  <c r="C15" i="1" l="1"/>
  <c r="C17" i="1"/>
  <c r="E16" i="1"/>
  <c r="C19" i="1" l="1"/>
  <c r="C18" i="1" l="1"/>
  <c r="C6" i="1" l="1"/>
  <c r="E15" i="1" l="1"/>
  <c r="C7" i="1"/>
  <c r="C11" i="1"/>
  <c r="C10" i="1"/>
  <c r="C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<sst xmlns="http://schemas.openxmlformats.org/spreadsheetml/2006/main" count="103" uniqueCount="87">
  <si>
    <t>Check: Erfüllung der Basiskriterien (Bronze)</t>
  </si>
  <si>
    <t>Gelbe Felder eintragen!</t>
  </si>
  <si>
    <t>klimaaktiv-Check Energieausweis: Erfüllung der Basiskriterien (Bronze)</t>
  </si>
  <si>
    <t>Gebäudeart</t>
  </si>
  <si>
    <t>Neubau oder Sanierung</t>
  </si>
  <si>
    <t>Energiewerte im Energieausweis auf S. 2</t>
  </si>
  <si>
    <t>Bruttogeschoßfläche BGF:</t>
  </si>
  <si>
    <t>Brutto-Volumen:</t>
  </si>
  <si>
    <t>Gebäudehüllfläche:</t>
  </si>
  <si>
    <t>A/V-Wert</t>
  </si>
  <si>
    <t>Bruttoraumhöhe</t>
  </si>
  <si>
    <t>Energie-Musskriterien</t>
  </si>
  <si>
    <t>Energieausweis (OIB)</t>
  </si>
  <si>
    <t>Grenzwert</t>
  </si>
  <si>
    <t>Rückmeldung</t>
  </si>
  <si>
    <r>
      <t>HWB</t>
    </r>
    <r>
      <rPr>
        <vertAlign val="subscript"/>
        <sz val="11"/>
        <color theme="1"/>
        <rFont val="Calibri"/>
        <family val="2"/>
        <scheme val="minor"/>
      </rPr>
      <t>Ref,RK</t>
    </r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</si>
  <si>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</si>
  <si>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</si>
  <si>
    <t>Kühlbedarf</t>
  </si>
  <si>
    <t>Nutzkältebedarf</t>
  </si>
  <si>
    <r>
      <t>Nachweis der Sommertauglichkeit über den g</t>
    </r>
    <r>
      <rPr>
        <vertAlign val="subscript"/>
        <sz val="11"/>
        <color theme="1"/>
        <rFont val="Calibri"/>
        <family val="2"/>
        <scheme val="minor"/>
      </rPr>
      <t>tot, Fassade</t>
    </r>
    <r>
      <rPr>
        <sz val="11"/>
        <color theme="1"/>
        <rFont val="Calibri"/>
        <family val="2"/>
        <scheme val="minor"/>
      </rPr>
      <t>-Wert für alle relevanten Ausrichtungen vorhanden (eigenständige Berechnung unabhängig vom Energieausweis - Prozentwert:</t>
    </r>
  </si>
  <si>
    <r>
      <rPr>
        <b/>
        <sz val="11"/>
        <color theme="1"/>
        <rFont val="Calibri"/>
        <family val="2"/>
        <scheme val="minor"/>
      </rPr>
      <t>Berechnete Ökokennzahl OI3-Index ankreuzen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(Unterschied: Bei rotem "</t>
    </r>
    <r>
      <rPr>
        <sz val="10"/>
        <color rgb="FFFF0000"/>
        <rFont val="Calibri"/>
        <family val="2"/>
        <scheme val="minor"/>
      </rPr>
      <t>LZ</t>
    </r>
    <r>
      <rPr>
        <sz val="10"/>
        <color theme="1"/>
        <rFont val="Calibri"/>
        <family val="2"/>
        <scheme val="minor"/>
      </rPr>
      <t>" ist die Entsorgung [in Phasen C1-C4] mitbilanziert)</t>
    </r>
  </si>
  <si>
    <r>
      <t xml:space="preserve">             OI3(S)</t>
    </r>
    <r>
      <rPr>
        <b/>
        <vertAlign val="subscript"/>
        <sz val="11"/>
        <color theme="1"/>
        <rFont val="Calibri"/>
        <family val="2"/>
        <scheme val="minor"/>
      </rPr>
      <t>BG3,BZF,</t>
    </r>
    <r>
      <rPr>
        <b/>
        <vertAlign val="subscript"/>
        <sz val="11"/>
        <color rgb="FFFF0000"/>
        <rFont val="Calibri"/>
        <family val="2"/>
        <scheme val="minor"/>
      </rPr>
      <t>LZ</t>
    </r>
    <r>
      <rPr>
        <b/>
        <sz val="11"/>
        <color theme="1"/>
        <rFont val="Calibri"/>
        <family val="2"/>
        <scheme val="minor"/>
      </rPr>
      <t xml:space="preserve">
             OI3(S)</t>
    </r>
    <r>
      <rPr>
        <b/>
        <vertAlign val="subscript"/>
        <sz val="11"/>
        <color theme="1"/>
        <rFont val="Calibri"/>
        <family val="2"/>
        <scheme val="minor"/>
      </rPr>
      <t>BG3,BZF</t>
    </r>
  </si>
  <si>
    <t>OI3-Wert der oben angekreuzten Kennzahl eintragen:</t>
  </si>
  <si>
    <t>Weitere Mindestanforderungen</t>
  </si>
  <si>
    <t>Nähere Informationen:</t>
  </si>
  <si>
    <t>Geplant - möglich</t>
  </si>
  <si>
    <t>Erfüllt</t>
  </si>
  <si>
    <t>Mindestens zwei der folgenden Einrichtungen sind innerhalb von 1.000 m  vorhanden (Anzeige/Entfernungsmessung z.B. mit Google Maps)</t>
  </si>
  <si>
    <t>Supermarkt, Wochenmarkt, Lebensmittelgeschäft, Gemischtwarenhandel, Bäckerei, Gemüsehandel, Greisslerei, Ab-Hof-Verkauf,  Gastronomie, Trafik, Kiosk, Tankstelle mit Lebensmittelhandel, Apotheke, Bankomat, Kindergarten, Tagesmutter, Hort, Volksschule, Hauptschule, Mittelschule, Gymnasium, höhere Schule, Arztpraxis, Krankenhaus, Physiotherapie, Heilmassage, Post, Bank, Gemeindeamt, öffentliche Verwaltung, Friseur, Putzerei, Schuster, Schlüsseldienst, Fußpflege, Nachbarschaftszentrum, Co-Working-Spaces, Jugendzentrum</t>
  </si>
  <si>
    <t>Haltestelle in max. 1.000 m Entfernung vorhanden und Verkehrsmittel fährt zumindest im 60-Minuten-Takt zwischen 6 und 20 Uhr</t>
  </si>
  <si>
    <t>Bus, Bahn, Anrufsammeltaxi: mind. 14 Verbindungen in eine Richtung, entspricht der ÖV-Güteklasse "Basiserschließung im ländlichen Raum"</t>
  </si>
  <si>
    <r>
      <rPr>
        <i/>
        <u/>
        <sz val="11"/>
        <color theme="1"/>
        <rFont val="Calibri"/>
        <family val="2"/>
        <scheme val="minor"/>
      </rPr>
      <t>Alternativ zu Haltestelle</t>
    </r>
    <r>
      <rPr>
        <i/>
        <sz val="11"/>
        <color theme="1"/>
        <rFont val="Calibri"/>
        <family val="2"/>
        <scheme val="minor"/>
      </rPr>
      <t>: Gesamtkonzept zur umweltfreundlichen Mobilität oder Einrichtung von Ladestationen für 10% der PKW-Stellplätze und verkabelte Verrohrung für die restlichen Stellplätze</t>
    </r>
  </si>
  <si>
    <t>Das Gesamtkonzept muss Maßnahmen entwickeln, die die aktive Mobilität im vergleichbaren Ausmaß zum Öffentlichen Verkehr fördern.</t>
  </si>
  <si>
    <r>
      <t xml:space="preserve">Lüftungsanlage (zumindest Abluftanlage) vorgesehen - Kriterium D.2: Siehe: </t>
    </r>
    <r>
      <rPr>
        <sz val="11"/>
        <color theme="3"/>
        <rFont val="Calibri"/>
        <family val="2"/>
        <scheme val="minor"/>
      </rPr>
      <t xml:space="preserve">https://www.klimaaktiv.at/publikationen/abluft-im-wohnbau </t>
    </r>
  </si>
  <si>
    <t>Garantiert hygienisch erforderlichen Luftwechsel. Bei passiver Lüftung mit Abluftanlage: Eigene Zuluftöffnung in jedem Aufenthaltsraum!</t>
  </si>
  <si>
    <r>
      <t xml:space="preserve">Kein Einsatz klimaschädlicher  Substanzen - siehe Kriterium C.1.2: </t>
    </r>
    <r>
      <rPr>
        <sz val="11"/>
        <color theme="3"/>
        <rFont val="Calibri"/>
        <family val="2"/>
        <scheme val="minor"/>
      </rPr>
      <t>https://www.baubook.at/kahkp</t>
    </r>
  </si>
  <si>
    <t>Keine HFKW-hältigen Kunststoffdämmungen und -schäume</t>
  </si>
  <si>
    <r>
      <t xml:space="preserve">PVC-freie Fußboden- und Wandbeläge - siehe Kriterium C.1.2: </t>
    </r>
    <r>
      <rPr>
        <sz val="11"/>
        <color theme="3"/>
        <rFont val="Calibri"/>
        <family val="2"/>
        <scheme val="minor"/>
      </rPr>
      <t>https://www.baubook.at/kahkp</t>
    </r>
  </si>
  <si>
    <t>Zu erfassen sind neben dem Hauptmaterial sämtliche Teilkomponenten von Bodenbelägen (z.B. Rückenmaterialien textiler Bodenbeläge, Sockelleisten) und Wandbeschichtungen (z.B. Vinyltapeten)</t>
  </si>
  <si>
    <r>
      <t xml:space="preserve">Schadstoffmessung (VOC und Formaldehyd) - siehe Kritierum D.4.2: </t>
    </r>
    <r>
      <rPr>
        <sz val="11"/>
        <color theme="3"/>
        <rFont val="Calibri"/>
        <family val="2"/>
        <scheme val="minor"/>
      </rPr>
      <t>https://www.baubook.at/kahkp</t>
    </r>
  </si>
  <si>
    <t>Energieverbrauchsmonitoring</t>
  </si>
  <si>
    <t>Luftdichtheit des Gebäudes</t>
  </si>
  <si>
    <r>
      <t>Neubau: n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≤,1,5 h</t>
    </r>
    <r>
      <rPr>
        <vertAlign val="superscript"/>
        <sz val="11"/>
        <color theme="1"/>
        <rFont val="Calibri"/>
        <family val="2"/>
        <scheme val="minor"/>
      </rPr>
      <t xml:space="preserve">-1
</t>
    </r>
    <r>
      <rPr>
        <sz val="11"/>
        <color theme="1"/>
        <rFont val="Calibri"/>
        <family val="2"/>
        <scheme val="minor"/>
      </rPr>
      <t>Sanierung: n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≤,2,0 h</t>
    </r>
    <r>
      <rPr>
        <vertAlign val="superscript"/>
        <sz val="11"/>
        <color theme="1"/>
        <rFont val="Calibri"/>
        <family val="2"/>
        <scheme val="minor"/>
      </rPr>
      <t>-1</t>
    </r>
  </si>
  <si>
    <t xml:space="preserve">Keine fossile Heizung </t>
  </si>
  <si>
    <t>Kein Einsatz von Öl, Gas, Kohle oder Koks</t>
  </si>
  <si>
    <t>https://www.klimaaktiv.at/unternehmen/gebaeude/gebaeudebewertung-mit-klimaaktiv</t>
  </si>
  <si>
    <t>Kategorie</t>
  </si>
  <si>
    <t>Gebäude</t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</si>
  <si>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  <r>
      <rPr>
        <sz val="11"/>
        <color theme="1"/>
        <rFont val="Calibri"/>
        <family val="2"/>
        <scheme val="minor"/>
      </rPr>
      <t>NEU</t>
    </r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</si>
  <si>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  <r>
      <rPr>
        <sz val="11"/>
        <color theme="1"/>
        <rFont val="Calibri"/>
        <family val="2"/>
        <scheme val="minor"/>
      </rPr>
      <t>SAN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</si>
  <si>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NEU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</si>
  <si>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SAN</t>
    </r>
  </si>
  <si>
    <t>Spalte1</t>
  </si>
  <si>
    <t>Grenzwerte Neubau</t>
  </si>
  <si>
    <t>Wohngebäude</t>
  </si>
  <si>
    <t>Einfamilienhaus</t>
  </si>
  <si>
    <t>Neubau</t>
  </si>
  <si>
    <t>kWh/m²</t>
  </si>
  <si>
    <t>A/V</t>
  </si>
  <si>
    <t>Mehrfamilienhaus</t>
  </si>
  <si>
    <t>Sanierung</t>
  </si>
  <si>
    <t>DL-Gebäude</t>
  </si>
  <si>
    <t>Bürogebäude</t>
  </si>
  <si>
    <t>Bildungsgebäude</t>
  </si>
  <si>
    <t>Ja</t>
  </si>
  <si>
    <t>Pflegeeinrichtungen</t>
  </si>
  <si>
    <t>Nein</t>
  </si>
  <si>
    <t>Grenzwerte Sanierung</t>
  </si>
  <si>
    <t>Krankenhäuser</t>
  </si>
  <si>
    <t>weiß noch nicht</t>
  </si>
  <si>
    <t>Veranstaltungsstätten</t>
  </si>
  <si>
    <t>Beherbergungsbetriebe</t>
  </si>
  <si>
    <t>OI3-TGH</t>
  </si>
  <si>
    <t>Sportstätten</t>
  </si>
  <si>
    <t>OI3-lc</t>
  </si>
  <si>
    <t>Handelsgebäude</t>
  </si>
  <si>
    <t>Sonstige Gebäude</t>
  </si>
  <si>
    <t>ka-Grenzwerte</t>
  </si>
  <si>
    <r>
      <t>HWB</t>
    </r>
    <r>
      <rPr>
        <b/>
        <vertAlign val="subscript"/>
        <sz val="11"/>
        <color theme="1"/>
        <rFont val="Calibri"/>
        <family val="2"/>
        <scheme val="minor"/>
      </rPr>
      <t>Ref,RK</t>
    </r>
  </si>
  <si>
    <t>Checkwert:</t>
  </si>
  <si>
    <t>Normtrend NB</t>
  </si>
  <si>
    <t>Normtrend SAN</t>
  </si>
  <si>
    <t>Neubau BRH/3</t>
  </si>
  <si>
    <t>Sanierung BRH/3</t>
  </si>
  <si>
    <t>ohne BRH:</t>
  </si>
  <si>
    <t>mit BRH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</si>
</sst>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.00\ &quot;m²&quot;"/>
    <numFmt numFmtId="165" formatCode="#,##0.00\ &quot;m³&quot;"/>
    <numFmt numFmtId="166" formatCode="#,##0.00\ &quot;kWh/m²a&quot;"/>
    <numFmt numFmtId="167" formatCode="#,##0.00\ &quot;kg/m²a&quot;"/>
    <numFmt numFmtId="168" formatCode="#,##0.00\ &quot;kWh/m³a&quot;"/>
    <numFmt numFmtId="169" formatCode="0.0%"/>
    <numFmt numFmtId="170" formatCode=";;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0" xfId="0" applyAlignment="1">
      <alignment wrapText="1"/>
    </xf>
    <xf numFmtId="170" fontId="0" fillId="0" borderId="0" xfId="0" applyNumberFormat="1"/>
    <xf numFmtId="0" fontId="0" fillId="0" borderId="1" xfId="0" applyBorder="1" applyAlignment="1" applyProtection="1">
      <alignment vertical="center"/>
      <protection hidden="1"/>
    </xf>
    <xf numFmtId="169" fontId="1" fillId="5" borderId="8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7" xfId="0" applyNumberFormat="1" applyFont="1" applyFill="1" applyBorder="1" applyAlignment="1" applyProtection="1">
      <alignment horizontal="center" vertical="center"/>
      <protection locked="0"/>
    </xf>
    <xf numFmtId="166" fontId="1" fillId="5" borderId="8" xfId="0" applyNumberFormat="1" applyFont="1" applyFill="1" applyBorder="1" applyAlignment="1" applyProtection="1">
      <alignment horizontal="center" vertical="center"/>
      <protection locked="0"/>
    </xf>
    <xf numFmtId="167" fontId="1" fillId="5" borderId="8" xfId="0" applyNumberFormat="1" applyFont="1" applyFill="1" applyBorder="1" applyAlignment="1" applyProtection="1">
      <alignment horizontal="center" vertical="center"/>
      <protection locked="0"/>
    </xf>
    <xf numFmtId="168" fontId="1" fillId="5" borderId="8" xfId="0" applyNumberFormat="1" applyFont="1" applyFill="1" applyBorder="1" applyAlignment="1" applyProtection="1">
      <alignment horizontal="center" vertical="center"/>
      <protection locked="0"/>
    </xf>
    <xf numFmtId="169" fontId="1" fillId="5" borderId="8" xfId="0" applyNumberFormat="1" applyFont="1" applyFill="1" applyBorder="1" applyAlignment="1" applyProtection="1">
      <alignment horizontal="center" vertical="center"/>
      <protection locked="0"/>
    </xf>
    <xf numFmtId="3" fontId="1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164" fontId="0" fillId="3" borderId="7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0" fontId="1" fillId="6" borderId="0" xfId="0" applyFont="1" applyFill="1"/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/>
    <xf numFmtId="2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7" fillId="0" borderId="11" xfId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2" fontId="2" fillId="4" borderId="2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4" borderId="2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 applyProtection="1">
      <alignment vertical="center"/>
      <protection hidden="1"/>
    </xf>
    <xf numFmtId="3" fontId="4" fillId="0" borderId="12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vertical="center"/>
    </xf>
    <xf numFmtId="2" fontId="4" fillId="0" borderId="4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center" vertical="center" wrapText="1"/>
    </xf>
    <xf numFmtId="169" fontId="4" fillId="0" borderId="12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2" fontId="1" fillId="3" borderId="0" xfId="0" applyNumberFormat="1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fgColor rgb="FF0070C0"/>
          <bgColor rgb="FF00B0F0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fgColor rgb="FF0070C0"/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B1691197-84E3-4FE1-A8BE-7B91BCEE5A74}"/>
  </tableStyles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F$2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2047875</xdr:colOff>
      <xdr:row>3</xdr:row>
      <xdr:rowOff>147183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047875" cy="7472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20</xdr:row>
          <xdr:rowOff>19050</xdr:rowOff>
        </xdr:from>
        <xdr:to>
          <xdr:col>1</xdr:col>
          <xdr:colOff>342900</xdr:colOff>
          <xdr:row>20</xdr:row>
          <xdr:rowOff>352425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20</xdr:row>
          <xdr:rowOff>247650</xdr:rowOff>
        </xdr:from>
        <xdr:to>
          <xdr:col>1</xdr:col>
          <xdr:colOff>352425</xdr:colOff>
          <xdr:row>20</xdr:row>
          <xdr:rowOff>581025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le10" displayName="Tabelle10" ref="A1:F12" totalsRowShown="0" dataDxfId="17">
  <autoFilter ref="A1:F12" xr:uid="{00000000-0009-0000-0100-00000A000000}"/>
  <tableColumns count="6">
    <tableColumn id="1" xr3:uid="{00000000-0010-0000-0000-000001000000}" name="Kategorie" dataDxfId="16"/>
    <tableColumn id="2" xr3:uid="{00000000-0010-0000-0000-000002000000}" name="Gebäude" dataDxfId="15"/>
    <tableColumn id="3" xr3:uid="{00000000-0010-0000-0000-000003000000}" name="PEBSKNEU" dataDxfId="14"/>
    <tableColumn id="4" xr3:uid="{00000000-0010-0000-0000-000004000000}" name="PEBSKSAN" dataDxfId="13"/>
    <tableColumn id="5" xr3:uid="{00000000-0010-0000-0000-000005000000}" name="CO2NEU" dataDxfId="12"/>
    <tableColumn id="6" xr3:uid="{00000000-0010-0000-0000-000006000000}" name="CO2SAN" dataDxfId="11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Bauvorhaben13" displayName="Bauvorhaben13" ref="H1:H3" totalsRowShown="0">
  <autoFilter ref="H1:H3" xr:uid="{00000000-0009-0000-0100-00000C000000}"/>
  <tableColumns count="1">
    <tableColumn id="1" xr3:uid="{00000000-0010-0000-0100-000001000000}" name="Spalte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JaNein14" displayName="JaNein14" ref="H4:H7" totalsRowShown="0">
  <autoFilter ref="H4:H7" xr:uid="{00000000-0009-0000-0100-00000D000000}"/>
  <tableColumns count="1">
    <tableColumn id="1" xr3:uid="{00000000-0010-0000-0200-000001000000}" name="Spalte1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le1" displayName="Tabelle1" ref="H9:H11" totalsRowShown="0">
  <autoFilter ref="H9:H11" xr:uid="{00000000-0009-0000-0100-000001000000}"/>
  <tableColumns count="1">
    <tableColumn id="1" xr3:uid="{00000000-0010-0000-0300-000001000000}" name="OI3-TGH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limaaktiv.at/unternehmen/gebaeude/gebaeudebewertung-mit-klimaaktiv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H35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48.85546875" customWidth="1"/>
    <col min="2" max="2" width="22" customWidth="1"/>
    <col min="3" max="3" width="13.140625" customWidth="1"/>
    <col min="4" max="4" width="11.28515625" customWidth="1"/>
    <col min="5" max="5" width="18.5703125" customWidth="1"/>
    <col min="6" max="6" width="2.85546875" customWidth="1"/>
  </cols>
  <sheetData>
    <row r="1" spans="1:5" ht="18" customHeight="1" x14ac:dyDescent="0.25"/>
    <row r="2" spans="1:5" x14ac:dyDescent="0.25">
      <c r="B2" s="38" t="s">
        <v>0</v>
      </c>
      <c r="C2" s="38"/>
      <c r="D2" s="38"/>
      <c r="E2" s="39"/>
    </row>
    <row r="3" spans="1:5" x14ac:dyDescent="0.25">
      <c r="B3" s="38"/>
      <c r="C3" s="38"/>
      <c r="D3" s="38"/>
      <c r="E3" s="39"/>
    </row>
    <row r="4" spans="1:5" x14ac:dyDescent="0.25">
      <c r="B4" s="1" t="s">
        <v>1</v>
      </c>
    </row>
    <row r="5" spans="1:5" ht="15.75" thickBot="1" x14ac:dyDescent="0.3">
      <c r="A5" s="54" t="s">
        <v>2</v>
      </c>
      <c r="B5" s="55"/>
      <c r="C5" s="5"/>
      <c r="D5" s="5"/>
      <c r="E5" s="5"/>
    </row>
    <row r="6" spans="1:5" x14ac:dyDescent="0.25">
      <c r="A6" s="18" t="s">
        <v>3</v>
      </c>
      <c r="B6" s="19"/>
      <c r="C6" s="59" t="str">
        <f>IF(ISBLANK($B$6),"eintragen!", "Eintrag vorhanden")</f>
        <v>eintragen!</v>
      </c>
      <c r="D6" s="59"/>
      <c r="E6" s="5"/>
    </row>
    <row r="7" spans="1:5" ht="15.75" thickBot="1" x14ac:dyDescent="0.3">
      <c r="A7" s="18" t="s">
        <v>4</v>
      </c>
      <c r="B7" s="20"/>
      <c r="C7" s="59" t="str">
        <f t="shared" ref="C7" si="0">IF(ISBLANK(B7),"eintragen!","Eintrag vorhanden")</f>
        <v>eintragen!</v>
      </c>
      <c r="D7" s="59"/>
      <c r="E7" s="5"/>
    </row>
    <row r="8" spans="1:5" ht="15.75" thickBot="1" x14ac:dyDescent="0.3">
      <c r="A8" s="54" t="s">
        <v>5</v>
      </c>
      <c r="B8" s="56"/>
      <c r="C8" s="5"/>
      <c r="D8" s="5"/>
      <c r="E8" s="5"/>
    </row>
    <row r="9" spans="1:5" x14ac:dyDescent="0.25">
      <c r="A9" s="18" t="s">
        <v>6</v>
      </c>
      <c r="B9" s="21"/>
      <c r="C9" s="59" t="str">
        <f>IF(ISBLANK(B9),"eintragen!","Eintrag vorhanden")</f>
        <v>eintragen!</v>
      </c>
      <c r="D9" s="59"/>
      <c r="E9" s="5"/>
    </row>
    <row r="10" spans="1:5" x14ac:dyDescent="0.25">
      <c r="A10" s="18" t="s">
        <v>7</v>
      </c>
      <c r="B10" s="22"/>
      <c r="C10" s="59" t="str">
        <f>IF(ISBLANK(B10),"eintragen!","Eintrag vorhanden")</f>
        <v>eintragen!</v>
      </c>
      <c r="D10" s="59"/>
      <c r="E10" s="5"/>
    </row>
    <row r="11" spans="1:5" ht="15.75" thickBot="1" x14ac:dyDescent="0.3">
      <c r="A11" s="18" t="s">
        <v>8</v>
      </c>
      <c r="B11" s="23"/>
      <c r="C11" s="59" t="str">
        <f>IF(ISBLANK(B11),"eintragen!","Eintrag vorhanden")</f>
        <v>eintragen!</v>
      </c>
      <c r="D11" s="59"/>
      <c r="E11" s="5"/>
    </row>
    <row r="12" spans="1:5" x14ac:dyDescent="0.25">
      <c r="A12" s="27" t="s">
        <v>9</v>
      </c>
      <c r="B12" s="28" t="str">
        <f>IF($B$11&gt;0,$B$11/$B$10,"")</f>
        <v/>
      </c>
      <c r="C12" s="5"/>
      <c r="D12" s="5"/>
      <c r="E12" s="5"/>
    </row>
    <row r="13" spans="1:5" x14ac:dyDescent="0.25">
      <c r="A13" s="27" t="s">
        <v>10</v>
      </c>
      <c r="B13" s="29" t="str">
        <f>IF(OR(ISBLANK(B9),ISBLANK(B10)),"",B10/B9)</f>
        <v/>
      </c>
      <c r="C13" s="5"/>
      <c r="D13" s="5"/>
      <c r="E13" s="5"/>
    </row>
    <row r="14" spans="1:5" ht="15.75" thickBot="1" x14ac:dyDescent="0.3">
      <c r="A14" s="2" t="s">
        <v>11</v>
      </c>
      <c r="B14" s="24" t="s">
        <v>12</v>
      </c>
      <c r="C14" s="57" t="s">
        <v>13</v>
      </c>
      <c r="D14" s="58"/>
      <c r="E14" s="2" t="s">
        <v>14</v>
      </c>
    </row>
    <row r="15" spans="1:5" ht="18" x14ac:dyDescent="0.25">
      <c r="A15" s="18" t="s">
        <v>15</v>
      </c>
      <c r="B15" s="12"/>
      <c r="C15" s="62" t="str">
        <f>IF(OR(ISBLANK(B$6),ISBLANK(B$7),ISBLANK(B$9),ISBLANK(B$10),ISBLANK(B$11)),"",Hilfszellen!$B$17)</f>
        <v/>
      </c>
      <c r="D15" s="58"/>
      <c r="E15" s="10" t="str">
        <f t="shared" ref="E15:E19" si="1">IF(OR(ISBLANK(B$6),ISBLANK(B$7),ISBLANK(B$9),ISBLANK(B$10),ISBLANK(B$11),ISBLANK(B15)),"eintragen",IF(B15&lt;=C15,"erfüllt","nicht erfüllt"))</f>
        <v>eintragen</v>
      </c>
    </row>
    <row r="16" spans="1:5" ht="18" x14ac:dyDescent="0.25">
      <c r="A16" s="18" t="s">
        <v>16</v>
      </c>
      <c r="B16" s="13"/>
      <c r="C16" s="62" t="str">
        <f>IF(OR(ISBLANK($B$6),ISBLANK($B$7)),"",IF($B$7="Neubau",IF(ISTEXT($B$6),VLOOKUP($B$6,Hilfszellen!$B$2:$C$12,2,FALSE),100),IF($B$7="Sanierung",IF(ISTEXT($B$7),VLOOKUP($B$6,Hilfszellen!$B$2:$D$12,3,FALSE),150))))</f>
        <v/>
      </c>
      <c r="D16" s="58"/>
      <c r="E16" s="10" t="str">
        <f t="shared" si="1"/>
        <v>eintragen</v>
      </c>
    </row>
    <row r="17" spans="1:8" ht="18" x14ac:dyDescent="0.25">
      <c r="A17" s="18" t="s">
        <v>17</v>
      </c>
      <c r="B17" s="14"/>
      <c r="C17" s="62" t="str">
        <f>IF(OR(ISBLANK($B$6),ISBLANK($B$7)),"",IF($B$7="Neubau",IF(ISTEXT($B$6),VLOOKUP($B$6,Hilfszellen!$B$2:$E$12,4,FALSE),9),IF($B$7="Sanierung",IF(ISTEXT($B$7),VLOOKUP($B$6,Hilfszellen!$B$2:$F$12,5,FALSE),14))))</f>
        <v/>
      </c>
      <c r="D17" s="58"/>
      <c r="E17" s="10" t="str">
        <f t="shared" si="1"/>
        <v>eintragen</v>
      </c>
    </row>
    <row r="18" spans="1:8" x14ac:dyDescent="0.25">
      <c r="A18" s="18" t="s">
        <v>18</v>
      </c>
      <c r="B18" s="15"/>
      <c r="C18" s="62" t="str">
        <f>IF(OR(ISBLANK($B$6),ISBLANK($B$7)),"",IF(OR($B$6="Einfamilienhaus",$B$6="Mehrfamilienhaus"),"keine Anforderung",IF($B$7="Neubau",0.8,IF($B$7="Sanierung",1," "))))</f>
        <v/>
      </c>
      <c r="D18" s="58"/>
      <c r="E18" s="10" t="str">
        <f t="shared" si="1"/>
        <v>eintragen</v>
      </c>
    </row>
    <row r="19" spans="1:8" x14ac:dyDescent="0.25">
      <c r="A19" s="18" t="s">
        <v>19</v>
      </c>
      <c r="B19" s="13"/>
      <c r="C19" s="62" t="str">
        <f>IF(OR(ISBLANK($B$6),ISBLANK($B$7)),"",IF(OR($B$6="Einfamilienhaus",$B$6="Mehrfamilienhaus"),"keine Anforderung",IF($B$7="Neubau",0.8,IF($B$7="Sanierung",1," "))))</f>
        <v/>
      </c>
      <c r="D19" s="58"/>
      <c r="E19" s="10" t="str">
        <f t="shared" si="1"/>
        <v>eintragen</v>
      </c>
    </row>
    <row r="20" spans="1:8" ht="66" x14ac:dyDescent="0.25">
      <c r="A20" s="7" t="s">
        <v>20</v>
      </c>
      <c r="B20" s="16"/>
      <c r="C20" s="64" t="str">
        <f>IF(OR(ISBLANK(B$6),ISBLANK(B$7),ISBLANK(B$9),ISBLANK(B$10),ISBLANK(B$11)),"",10%)</f>
        <v/>
      </c>
      <c r="D20" s="65"/>
      <c r="E20" s="10" t="str">
        <f>IF(OR(ISBLANK(B$6),ISBLANK(B$7),ISBLANK(B$9),ISBLANK(B$10),ISBLANK(B$11),ISBLANK(B20)),"eintragen",IF(B20&lt;=C20,"erfüllt","nicht erfüllt"))</f>
        <v>eintragen</v>
      </c>
    </row>
    <row r="21" spans="1:8" ht="48.75" customHeight="1" x14ac:dyDescent="0.25">
      <c r="A21" s="7" t="s">
        <v>21</v>
      </c>
      <c r="B21" s="11" t="s">
        <v>22</v>
      </c>
      <c r="C21" s="63" t="str">
        <f>IF(OR(ISBLANK(B$6),ISBLANK(B$7),ISBLANK(B$9),ISBLANK(B$10),ISBLANK(B$11)),"","Grenzwert abhängig von ausgewählter Kennzahl")</f>
        <v/>
      </c>
      <c r="D21" s="47"/>
      <c r="E21" s="10" t="str">
        <f>IF(OR(ISBLANK(B$6),ISBLANK(B$7),ISBLANK(B$9),ISBLANK(B$10),ISBLANK(B$11),ISBLANK(B21)),"eintragen","Auswahl richtig?")</f>
        <v>eintragen</v>
      </c>
      <c r="F21" s="9">
        <v>1</v>
      </c>
      <c r="H21" s="8"/>
    </row>
    <row r="22" spans="1:8" ht="15.75" thickBot="1" x14ac:dyDescent="0.3">
      <c r="A22" s="18" t="s">
        <v>23</v>
      </c>
      <c r="B22" s="17"/>
      <c r="C22" s="60" t="str">
        <f>IF(OR(ISBLANK(B$6),ISBLANK(B$7),ISBLANK(B$9),ISBLANK(B$10),ISBLANK(B$11)),"",IF($F$21=1,700,800))</f>
        <v/>
      </c>
      <c r="D22" s="61"/>
      <c r="E22" s="10" t="str">
        <f>IF(AND(B21="Nein",ISBLANK(B22)),"",IF(OR(ISBLANK(B$6),ISBLANK(B$7),ISBLANK(B$9),ISBLANK(B$10),ISBLANK(B$11),ISBLANK(B21),ISBLANK(B22)),"eintragen",IF(B22&lt;=C22,"erfüllt","nicht erfüllt")))</f>
        <v>eintragen</v>
      </c>
    </row>
    <row r="23" spans="1:8" x14ac:dyDescent="0.25">
      <c r="A23" s="5"/>
      <c r="B23" s="5"/>
      <c r="C23" s="5"/>
      <c r="D23" s="25" t="s">
        <v>1</v>
      </c>
      <c r="E23" s="5"/>
    </row>
    <row r="24" spans="1:8" ht="30" x14ac:dyDescent="0.25">
      <c r="A24" s="2" t="s">
        <v>24</v>
      </c>
      <c r="B24" s="48" t="s">
        <v>25</v>
      </c>
      <c r="C24" s="49"/>
      <c r="D24" s="3" t="s">
        <v>26</v>
      </c>
      <c r="E24" s="3" t="s">
        <v>27</v>
      </c>
    </row>
    <row r="25" spans="1:8" ht="195.75" customHeight="1" x14ac:dyDescent="0.25">
      <c r="A25" s="4" t="s">
        <v>28</v>
      </c>
      <c r="B25" s="50" t="s">
        <v>29</v>
      </c>
      <c r="C25" s="51"/>
      <c r="D25" s="6"/>
      <c r="E25" s="10" t="str">
        <f>IF(ISBLANK(D25),"eintragen",IF(D25="Ja","erfüllt",IF(D25="weiß noch nicht","prüfen!","nicht erfüllt")))</f>
        <v>eintragen</v>
      </c>
    </row>
    <row r="26" spans="1:8" ht="72" customHeight="1" x14ac:dyDescent="0.25">
      <c r="A26" s="4" t="s">
        <v>30</v>
      </c>
      <c r="B26" s="46" t="s">
        <v>31</v>
      </c>
      <c r="C26" s="47"/>
      <c r="D26" s="6"/>
      <c r="E26" s="10" t="str">
        <f>IF(ISBLANK(D26),"eintragen",IF(D26="Ja","erfüllt",IF(D26="weiß noch nicht","prüfen!",IF(D27="Ja","Alternative gewählt","nicht erfüllt"))))</f>
        <v>eintragen</v>
      </c>
    </row>
    <row r="27" spans="1:8" ht="60" x14ac:dyDescent="0.25">
      <c r="A27" s="26" t="s">
        <v>32</v>
      </c>
      <c r="B27" s="52" t="s">
        <v>33</v>
      </c>
      <c r="C27" s="53"/>
      <c r="D27" s="6"/>
      <c r="E27" s="10" t="str">
        <f>IF(ISBLANK(D27),"eintragen",IF(D27="Ja","erfüllt",IF(D27="weiß noch nicht","prüfen!",IF(D26="Ja","Alternative gewählt","nicht erfüllt"))))</f>
        <v>eintragen</v>
      </c>
    </row>
    <row r="28" spans="1:8" ht="89.25" customHeight="1" x14ac:dyDescent="0.25">
      <c r="A28" s="4" t="s">
        <v>34</v>
      </c>
      <c r="B28" s="46" t="s">
        <v>35</v>
      </c>
      <c r="C28" s="47"/>
      <c r="D28" s="6"/>
      <c r="E28" s="10" t="str">
        <f t="shared" ref="E28:E34" si="2">IF(ISBLANK(D28),"eintragen",IF(D28="Ja","erfüllt",IF(D28="weiß noch nicht","prüfen!","nicht erfüllt")))</f>
        <v>eintragen</v>
      </c>
    </row>
    <row r="29" spans="1:8" ht="30" x14ac:dyDescent="0.25">
      <c r="A29" s="4" t="s">
        <v>36</v>
      </c>
      <c r="B29" s="46" t="s">
        <v>37</v>
      </c>
      <c r="C29" s="47"/>
      <c r="D29" s="6"/>
      <c r="E29" s="10" t="str">
        <f t="shared" si="2"/>
        <v>eintragen</v>
      </c>
    </row>
    <row r="30" spans="1:8" ht="108.75" customHeight="1" x14ac:dyDescent="0.25">
      <c r="A30" s="4" t="s">
        <v>38</v>
      </c>
      <c r="B30" s="40" t="s">
        <v>39</v>
      </c>
      <c r="C30" s="41"/>
      <c r="D30" s="6"/>
      <c r="E30" s="10" t="str">
        <f t="shared" si="2"/>
        <v>eintragen</v>
      </c>
    </row>
    <row r="31" spans="1:8" ht="30" x14ac:dyDescent="0.25">
      <c r="A31" s="4" t="s">
        <v>40</v>
      </c>
      <c r="B31" s="40" t="str">
        <f>IF(OR(ISBLANK(B$6),ISBLANK(B$7),ISBLANK(B$9),ISBLANK(B$10),ISBLANK(B$11)),"",IF($B$9&lt;2000,"kein Musskriterium","Summe VOC ≤ 3.000 µg/m³, Formaldehyd ≤ 0,10 µg/m³"))</f>
        <v/>
      </c>
      <c r="C31" s="41"/>
      <c r="D31" s="6"/>
      <c r="E31" s="10" t="str">
        <f>IF(B31="kein Musskriterium","kein Eintrag nötig",IF(D31="weiß noch nicht","prüfen!",IF(D31="Nein","nicht erfüllt",IF(D31="Ja","erfüllt",IF(AND(B32="kein Musskriterium",D31=""),"kein Eintrag nötig","eintragen")))))</f>
        <v>eintragen</v>
      </c>
    </row>
    <row r="32" spans="1:8" ht="77.25" customHeight="1" x14ac:dyDescent="0.25">
      <c r="A32" s="4" t="s">
        <v>41</v>
      </c>
      <c r="B32" s="40" t="str">
        <f>IF(OR(ISBLANK(B$6),ISBLANK(B$7),ISBLANK(B$9),ISBLANK(B$10),ISBLANK(B$11)),"",IF($B$9&lt;1000,"kein Musskriterium","Verbrauchserfassung Energieträger Wärme, Strom (Gesamtstrom, Allgemeinstrom, Strom für zentrale Lüftungsanlage), Kaltwasser, PV-Stromproduktion"))</f>
        <v/>
      </c>
      <c r="C32" s="41"/>
      <c r="D32" s="6"/>
      <c r="E32" s="10" t="str">
        <f>IF(B32="kein Musskriterium","kein Eintrag nötig",IF(D32="weiß noch nicht","prüfen!",IF(D32="Nein","nicht erfüllt",IF(D32="Ja","erfüllt",IF(AND(B32="kein Musskriterium",D32=""),"kein Eintrag nötig","eintragen")))))</f>
        <v>eintragen</v>
      </c>
    </row>
    <row r="33" spans="1:5" ht="37.5" customHeight="1" x14ac:dyDescent="0.25">
      <c r="A33" s="4" t="s">
        <v>42</v>
      </c>
      <c r="B33" s="40" t="s">
        <v>43</v>
      </c>
      <c r="C33" s="41"/>
      <c r="D33" s="6"/>
      <c r="E33" s="10" t="str">
        <f t="shared" si="2"/>
        <v>eintragen</v>
      </c>
    </row>
    <row r="34" spans="1:5" x14ac:dyDescent="0.25">
      <c r="A34" s="4" t="s">
        <v>44</v>
      </c>
      <c r="B34" s="42" t="s">
        <v>45</v>
      </c>
      <c r="C34" s="43"/>
      <c r="D34" s="6"/>
      <c r="E34" s="10" t="str">
        <f t="shared" si="2"/>
        <v>eintragen</v>
      </c>
    </row>
    <row r="35" spans="1:5" ht="27.75" customHeight="1" x14ac:dyDescent="0.25">
      <c r="A35" s="5" t="s">
        <v>25</v>
      </c>
      <c r="B35" s="44" t="s">
        <v>46</v>
      </c>
      <c r="C35" s="45"/>
      <c r="D35" s="45"/>
      <c r="E35" s="45"/>
    </row>
  </sheetData>
  <sheetProtection sheet="1" objects="1" scenarios="1"/>
  <mergeCells count="29">
    <mergeCell ref="C22:D22"/>
    <mergeCell ref="C15:D15"/>
    <mergeCell ref="C16:D16"/>
    <mergeCell ref="C17:D17"/>
    <mergeCell ref="C18:D18"/>
    <mergeCell ref="C19:D19"/>
    <mergeCell ref="C21:D21"/>
    <mergeCell ref="C20:D20"/>
    <mergeCell ref="C6:D6"/>
    <mergeCell ref="C7:D7"/>
    <mergeCell ref="C9:D9"/>
    <mergeCell ref="C10:D10"/>
    <mergeCell ref="C11:D11"/>
    <mergeCell ref="B2:E3"/>
    <mergeCell ref="B32:C32"/>
    <mergeCell ref="B33:C33"/>
    <mergeCell ref="B34:C34"/>
    <mergeCell ref="B35:E35"/>
    <mergeCell ref="B29:C29"/>
    <mergeCell ref="B30:C30"/>
    <mergeCell ref="B31:C31"/>
    <mergeCell ref="B24:C24"/>
    <mergeCell ref="B25:C25"/>
    <mergeCell ref="B26:C26"/>
    <mergeCell ref="B27:C27"/>
    <mergeCell ref="B28:C28"/>
    <mergeCell ref="A5:B5"/>
    <mergeCell ref="A8:B8"/>
    <mergeCell ref="C14:D14"/>
  </mergeCells>
  <conditionalFormatting sqref="C6:D7 C9:D11">
    <cfRule type="cellIs" dxfId="10" priority="29" operator="equal">
      <formula>"Eintrag vorhanden"</formula>
    </cfRule>
    <cfRule type="containsText" dxfId="9" priority="30" operator="containsText" text="eintragen">
      <formula>NOT(ISERROR(SEARCH("eintragen",C6)))</formula>
    </cfRule>
  </conditionalFormatting>
  <conditionalFormatting sqref="C6:D7">
    <cfRule type="cellIs" dxfId="8" priority="6" operator="equal">
      <formula>"Achtung doppelter Eintrag!"</formula>
    </cfRule>
  </conditionalFormatting>
  <conditionalFormatting sqref="C9:D11">
    <cfRule type="cellIs" dxfId="7" priority="5" operator="equal">
      <formula>"Achtung doppelter Eintrag!"</formula>
    </cfRule>
  </conditionalFormatting>
  <conditionalFormatting sqref="E15:E21 E21:F22 E24:E34">
    <cfRule type="cellIs" dxfId="6" priority="31" operator="equal">
      <formula>"eintragen"</formula>
    </cfRule>
    <cfRule type="cellIs" dxfId="5" priority="33" operator="equal">
      <formula>"erfüllt"</formula>
    </cfRule>
    <cfRule type="beginsWith" dxfId="4" priority="34" operator="beginsWith" text="nicht erfüllt">
      <formula>LEFT(E15,LEN("nicht erfüllt"))="nicht erfüllt"</formula>
    </cfRule>
  </conditionalFormatting>
  <conditionalFormatting sqref="E15:E22 E25:E34">
    <cfRule type="cellIs" dxfId="3" priority="20" operator="equal">
      <formula>"keine Anforderung"</formula>
    </cfRule>
  </conditionalFormatting>
  <conditionalFormatting sqref="F14:F20">
    <cfRule type="cellIs" dxfId="2" priority="17" operator="equal">
      <formula>"eintragen"</formula>
    </cfRule>
    <cfRule type="cellIs" dxfId="1" priority="18" operator="equal">
      <formula>"erfüllt"</formula>
    </cfRule>
    <cfRule type="beginsWith" dxfId="0" priority="19" operator="beginsWith" text="nicht erfüllt">
      <formula>LEFT(F14,LEN("nicht erfüllt"))="nicht erfüllt"</formula>
    </cfRule>
  </conditionalFormatting>
  <hyperlinks>
    <hyperlink ref="B35" r:id="rId1" xr:uid="{00000000-0004-0000-0000-000001000000}"/>
  </hyperlinks>
  <pageMargins left="0.82677165354330717" right="0.23622047244094491" top="0.55118110236220474" bottom="0.35433070866141736" header="0.31496062992125984" footer="0.31496062992125984"/>
  <pageSetup paperSize="9" scale="75" orientation="portrait" r:id="rId2"/>
  <headerFooter>
    <oddHeader>&amp;Cklima&amp;"-,Fett"aktiv&amp;"-,Standard" - der Elchtest für den Energieausweis</oddHeader>
    <oddFooter>&amp;C&amp;D</oddFooter>
  </headerFooter>
  <rowBreaks count="1" manualBreakCount="1">
    <brk id="22" max="4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Option Button 11">
              <controlPr defaultSize="0" autoFill="0" autoLine="0" autoPict="0">
                <anchor moveWithCells="1">
                  <from>
                    <xdr:col>1</xdr:col>
                    <xdr:colOff>123825</xdr:colOff>
                    <xdr:row>20</xdr:row>
                    <xdr:rowOff>19050</xdr:rowOff>
                  </from>
                  <to>
                    <xdr:col>1</xdr:col>
                    <xdr:colOff>342900</xdr:colOff>
                    <xdr:row>20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Option Button 12">
              <controlPr defaultSize="0" autoFill="0" autoLine="0" autoPict="0">
                <anchor moveWithCells="1">
                  <from>
                    <xdr:col>1</xdr:col>
                    <xdr:colOff>123825</xdr:colOff>
                    <xdr:row>20</xdr:row>
                    <xdr:rowOff>247650</xdr:rowOff>
                  </from>
                  <to>
                    <xdr:col>1</xdr:col>
                    <xdr:colOff>352425</xdr:colOff>
                    <xdr:row>20</xdr:row>
                    <xdr:rowOff>581025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Hilfszellen!$B$2:$B$12</xm:f>
          </x14:formula1>
          <xm:sqref>B6</xm:sqref>
        </x14:dataValidation>
        <x14:dataValidation type="list" allowBlank="1" showInputMessage="1" showErrorMessage="1" xr:uid="{00000000-0002-0000-0000-000001000000}">
          <x14:formula1>
            <xm:f>Hilfszellen!$H$2:$H$3</xm:f>
          </x14:formula1>
          <xm:sqref>B7</xm:sqref>
        </x14:dataValidation>
        <x14:dataValidation type="list" allowBlank="1" showInputMessage="1" showErrorMessage="1" xr:uid="{00000000-0002-0000-0000-000004000000}">
          <x14:formula1>
            <xm:f>Hilfszellen!$H$5:$H$7</xm:f>
          </x14:formula1>
          <xm:sqref>D25:D34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K17"/>
  <sheetViews>
    <sheetView workbookViewId="0">
      <selection activeCell="B18" sqref="B18"/>
    </sheetView>
  </sheetViews>
  <sheetFormatPr baseColWidth="10" defaultColWidth="11.42578125" defaultRowHeight="15" x14ac:dyDescent="0.25"/>
  <cols>
    <col min="1" max="1" width="14.5703125" bestFit="1" customWidth="1"/>
    <col min="2" max="2" width="22.42578125" bestFit="1" customWidth="1"/>
    <col min="3" max="3" width="15.7109375" bestFit="1" customWidth="1"/>
    <col min="4" max="4" width="12.140625" customWidth="1"/>
    <col min="5" max="5" width="13.85546875" bestFit="1" customWidth="1"/>
    <col min="6" max="6" width="14.42578125" bestFit="1" customWidth="1"/>
    <col min="7" max="7" width="5.42578125" customWidth="1"/>
    <col min="8" max="8" width="15" bestFit="1" customWidth="1"/>
    <col min="9" max="9" width="5.42578125" customWidth="1"/>
  </cols>
  <sheetData>
    <row r="1" spans="1:11" ht="18" x14ac:dyDescent="0.35">
      <c r="A1" t="s">
        <v>47</v>
      </c>
      <c r="B1" t="s">
        <v>48</v>
      </c>
      <c r="C1" s="68" t="s">
        <v>49</v>
      </c>
      <c r="D1" s="68" t="s">
        <v>50</v>
      </c>
      <c r="E1" s="68" t="s">
        <v>51</v>
      </c>
      <c r="F1" s="68" t="s">
        <v>52</v>
      </c>
      <c r="H1" t="s">
        <v>53</v>
      </c>
      <c r="J1" s="66" t="s">
        <v>54</v>
      </c>
      <c r="K1" s="66"/>
    </row>
    <row r="2" spans="1:11" ht="15" customHeight="1" x14ac:dyDescent="0.25">
      <c r="A2" t="s">
        <v>55</v>
      </c>
      <c r="B2" t="s">
        <v>56</v>
      </c>
      <c r="C2" s="68">
        <v>100</v>
      </c>
      <c r="D2" s="68">
        <v>150</v>
      </c>
      <c r="E2" s="68">
        <v>9</v>
      </c>
      <c r="F2" s="68">
        <v>14</v>
      </c>
      <c r="H2" t="s">
        <v>57</v>
      </c>
      <c r="J2" s="31" t="s">
        <v>58</v>
      </c>
      <c r="K2" s="31" t="s">
        <v>59</v>
      </c>
    </row>
    <row r="3" spans="1:11" x14ac:dyDescent="0.25">
      <c r="A3" t="s">
        <v>55</v>
      </c>
      <c r="B3" t="s">
        <v>60</v>
      </c>
      <c r="C3" s="68">
        <v>100</v>
      </c>
      <c r="D3" s="68">
        <v>150</v>
      </c>
      <c r="E3" s="68">
        <v>9</v>
      </c>
      <c r="F3" s="68">
        <v>14</v>
      </c>
      <c r="H3" t="s">
        <v>61</v>
      </c>
      <c r="J3" s="32">
        <v>34</v>
      </c>
      <c r="K3" s="32">
        <v>0.8</v>
      </c>
    </row>
    <row r="4" spans="1:11" ht="15" customHeight="1" x14ac:dyDescent="0.25">
      <c r="A4" t="s">
        <v>62</v>
      </c>
      <c r="B4" t="s">
        <v>63</v>
      </c>
      <c r="C4" s="68">
        <v>160</v>
      </c>
      <c r="D4" s="68">
        <v>180</v>
      </c>
      <c r="E4" s="68">
        <v>20</v>
      </c>
      <c r="F4" s="68">
        <v>22</v>
      </c>
      <c r="H4" t="s">
        <v>53</v>
      </c>
      <c r="J4" s="32">
        <v>20</v>
      </c>
      <c r="K4" s="32">
        <v>0.2</v>
      </c>
    </row>
    <row r="5" spans="1:11" ht="13.5" customHeight="1" x14ac:dyDescent="0.25">
      <c r="A5" t="s">
        <v>62</v>
      </c>
      <c r="B5" t="s">
        <v>64</v>
      </c>
      <c r="C5" s="68">
        <v>100</v>
      </c>
      <c r="D5" s="68">
        <v>150</v>
      </c>
      <c r="E5" s="68">
        <v>17</v>
      </c>
      <c r="F5" s="68">
        <v>21</v>
      </c>
      <c r="H5" t="s">
        <v>65</v>
      </c>
    </row>
    <row r="6" spans="1:11" ht="16.5" customHeight="1" x14ac:dyDescent="0.25">
      <c r="A6" t="s">
        <v>62</v>
      </c>
      <c r="B6" t="s">
        <v>66</v>
      </c>
      <c r="C6" s="68">
        <v>200</v>
      </c>
      <c r="D6" s="68">
        <v>220</v>
      </c>
      <c r="E6" s="68">
        <v>25</v>
      </c>
      <c r="F6" s="68">
        <v>27</v>
      </c>
      <c r="H6" t="s">
        <v>67</v>
      </c>
      <c r="J6" s="66" t="s">
        <v>68</v>
      </c>
      <c r="K6" s="66"/>
    </row>
    <row r="7" spans="1:11" ht="23.25" customHeight="1" x14ac:dyDescent="0.25">
      <c r="A7" t="s">
        <v>62</v>
      </c>
      <c r="B7" t="s">
        <v>69</v>
      </c>
      <c r="C7" s="68">
        <v>350</v>
      </c>
      <c r="D7" s="68">
        <v>380</v>
      </c>
      <c r="E7" s="68">
        <v>45</v>
      </c>
      <c r="F7" s="68">
        <v>55</v>
      </c>
      <c r="H7" t="s">
        <v>70</v>
      </c>
      <c r="J7" s="31" t="s">
        <v>58</v>
      </c>
      <c r="K7" s="31" t="s">
        <v>59</v>
      </c>
    </row>
    <row r="8" spans="1:11" x14ac:dyDescent="0.25">
      <c r="A8" t="s">
        <v>62</v>
      </c>
      <c r="B8" t="s">
        <v>71</v>
      </c>
      <c r="C8" s="68">
        <v>160</v>
      </c>
      <c r="D8" s="68">
        <v>180</v>
      </c>
      <c r="E8" s="68">
        <v>22</v>
      </c>
      <c r="F8" s="68">
        <v>25</v>
      </c>
      <c r="J8" s="32">
        <v>44</v>
      </c>
      <c r="K8" s="32">
        <v>0.8</v>
      </c>
    </row>
    <row r="9" spans="1:11" x14ac:dyDescent="0.25">
      <c r="A9" t="s">
        <v>62</v>
      </c>
      <c r="B9" t="s">
        <v>72</v>
      </c>
      <c r="C9" s="68">
        <v>180</v>
      </c>
      <c r="D9" s="68">
        <v>200</v>
      </c>
      <c r="E9" s="68">
        <v>25</v>
      </c>
      <c r="F9" s="68">
        <v>30</v>
      </c>
      <c r="H9" t="s">
        <v>73</v>
      </c>
      <c r="J9" s="32">
        <v>28</v>
      </c>
      <c r="K9" s="32">
        <v>0.2</v>
      </c>
    </row>
    <row r="10" spans="1:11" x14ac:dyDescent="0.25">
      <c r="A10" t="s">
        <v>62</v>
      </c>
      <c r="B10" t="s">
        <v>74</v>
      </c>
      <c r="C10" s="68">
        <v>210</v>
      </c>
      <c r="D10" s="68">
        <v>260</v>
      </c>
      <c r="E10" s="68">
        <v>25</v>
      </c>
      <c r="F10" s="68">
        <v>30</v>
      </c>
      <c r="H10" t="s">
        <v>75</v>
      </c>
    </row>
    <row r="11" spans="1:11" x14ac:dyDescent="0.25">
      <c r="A11" t="s">
        <v>62</v>
      </c>
      <c r="B11" t="s">
        <v>76</v>
      </c>
      <c r="C11" s="68">
        <v>200</v>
      </c>
      <c r="D11" s="68">
        <v>220</v>
      </c>
      <c r="E11" s="68">
        <v>25</v>
      </c>
      <c r="F11" s="68">
        <v>30</v>
      </c>
      <c r="H11" t="s">
        <v>67</v>
      </c>
    </row>
    <row r="12" spans="1:11" x14ac:dyDescent="0.25">
      <c r="A12" t="s">
        <v>62</v>
      </c>
      <c r="B12" t="s">
        <v>77</v>
      </c>
      <c r="C12" s="68">
        <v>200</v>
      </c>
      <c r="D12" s="68">
        <v>220</v>
      </c>
      <c r="E12" s="68">
        <v>25</v>
      </c>
      <c r="F12" s="68">
        <v>30</v>
      </c>
    </row>
    <row r="14" spans="1:11" x14ac:dyDescent="0.25">
      <c r="A14" s="30" t="s">
        <v>78</v>
      </c>
      <c r="B14" s="34" t="s">
        <v>83</v>
      </c>
      <c r="C14" s="34" t="s">
        <v>84</v>
      </c>
      <c r="E14" s="37" t="s">
        <v>81</v>
      </c>
      <c r="F14" s="37" t="s">
        <v>82</v>
      </c>
    </row>
    <row r="15" spans="1:11" ht="18" x14ac:dyDescent="0.35">
      <c r="A15" s="30" t="s">
        <v>79</v>
      </c>
      <c r="B15" s="33" t="e">
        <f>IF(E16&gt;$J$3,ROUNDDOWN($J$3*'Quick-Check'!$B$13/3,2),IF(E16&lt;$J$4,$J$4,$E$16))</f>
        <v>#VALUE!</v>
      </c>
      <c r="C15" s="33" t="e">
        <f>IF(F16&gt;$J$8,ROUNDDOWN($J$8*'Quick-Check'!$B$13/3,2),IF(F16&lt;$J$9,$J$9,$F$16))</f>
        <v>#VALUE!</v>
      </c>
      <c r="D15" s="37" t="s">
        <v>85</v>
      </c>
      <c r="E15" s="69" t="e" cm="1">
        <f t="array" ref="E15">TREND($J$3:$J$4,$K$3:$K$4,'Quick-Check'!$B$12)</f>
        <v>#VALUE!</v>
      </c>
      <c r="F15" s="69" t="e" cm="1">
        <f t="array" ref="F15">TREND($J$8:$J$9,$K$8:$K$9,'Quick-Check'!$B$12)</f>
        <v>#VALUE!</v>
      </c>
    </row>
    <row r="16" spans="1:11" x14ac:dyDescent="0.25">
      <c r="D16" s="70" t="s">
        <v>86</v>
      </c>
      <c r="E16" s="71" t="e">
        <f>ROUNDDOWN(E15*('Quick-Check'!$B$13/3),2)</f>
        <v>#VALUE!</v>
      </c>
      <c r="F16" s="71" t="e">
        <f>ROUNDDOWN(F15*('Quick-Check'!$B$13/3),2)</f>
        <v>#VALUE!</v>
      </c>
    </row>
    <row r="17" spans="1:3" x14ac:dyDescent="0.25">
      <c r="A17" s="35" t="s">
        <v>80</v>
      </c>
      <c r="B17" s="36" t="e">
        <f>IF('Quick-Check'!$B$7="Neubau",Hilfszellen!$B$15,Hilfszellen!$C$15)</f>
        <v>#VALUE!</v>
      </c>
      <c r="C17" s="67" t="s">
        <v>13</v>
      </c>
    </row>
  </sheetData>
  <mergeCells count="2">
    <mergeCell ref="J1:K1"/>
    <mergeCell ref="J6:K6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Quick-Check</vt:lpstr>
      <vt:lpstr>'Quick-Check'!Druckbereich</vt:lpstr>
    </vt:vector>
  </TitlesOfParts>
  <Manager/>
  <Company>Verband Oesterreichischer Umweltberatungsstellen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Haftner</dc:creator>
  <cp:keywords/>
  <dc:description/>
  <cp:lastModifiedBy>Peter Haftner</cp:lastModifiedBy>
  <cp:revision/>
  <dcterms:created xsi:type="dcterms:W3CDTF">2021-02-09T11:11:33Z</dcterms:created>
  <dcterms:modified xsi:type="dcterms:W3CDTF">2026-02-24T10:24:57Z</dcterms:modified>
  <cp:category/>
  <cp:contentStatus/>
</cp:coreProperties>
</file>